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P23-LGFILESV\keiyaku$\緑本【契約事務関係法令便覧】内容検討(R5～)\01　契約事務関係法令便覧　（緑本）\令和６年度版\50　R7.4.1　緑本改定版　Ⅳ24\60　掲載　HP用\40　HP掲載方法について\"/>
    </mc:Choice>
  </mc:AlternateContent>
  <xr:revisionPtr revIDLastSave="0" documentId="13_ncr:1_{65343B61-5064-4016-8D86-8691A7C50BC1}" xr6:coauthVersionLast="47" xr6:coauthVersionMax="47" xr10:uidLastSave="{00000000-0000-0000-0000-000000000000}"/>
  <bookViews>
    <workbookView xWindow="-120" yWindow="-120" windowWidth="20730" windowHeight="11040" xr2:uid="{3B727E92-8707-4B67-A209-DA13A46EF48B}"/>
  </bookViews>
  <sheets>
    <sheet name="はじめに" sheetId="24" r:id="rId1"/>
    <sheet name="初期入力" sheetId="23" r:id="rId2"/>
    <sheet name="休日等取得計画調書" sheetId="4" r:id="rId3"/>
    <sheet name="休日等取得実績調書" sheetId="25" r:id="rId4"/>
    <sheet name="実績調書取得率計算" sheetId="30" state="hidden" r:id="rId5"/>
    <sheet name="注意事項" sheetId="31" state="hidden" r:id="rId6"/>
  </sheets>
  <definedNames>
    <definedName name="BOX表示" localSheetId="4">実績調書取得率計算!BOX表示</definedName>
    <definedName name="BOX表示">[0]!BOX表示</definedName>
    <definedName name="_xlnm.Print_Area" localSheetId="0">はじめに!$B$1:$M$42</definedName>
    <definedName name="_xlnm.Print_Area" localSheetId="2">休日等取得計画調書!$A$1:$AJ$65</definedName>
    <definedName name="_xlnm.Print_Area" localSheetId="3">休日等取得実績調書!$A$1:$AJ$65</definedName>
    <definedName name="受益者氏名" localSheetId="4">#REF!</definedName>
    <definedName name="受益者氏名">#REF!</definedName>
    <definedName name="範囲" localSheetId="4">#REF!</definedName>
    <definedName name="範囲">#REF!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3" l="1"/>
  <c r="E9" i="23"/>
  <c r="E10" i="23"/>
  <c r="E7" i="23"/>
  <c r="Z59" i="25"/>
  <c r="Z56" i="4"/>
  <c r="Z59" i="4" l="1"/>
  <c r="P3" i="25" l="1"/>
  <c r="K3" i="25"/>
  <c r="D3" i="25"/>
  <c r="P3" i="4"/>
  <c r="K3" i="4"/>
  <c r="D3" i="4"/>
  <c r="AF3" i="25"/>
  <c r="X3" i="25"/>
  <c r="AM51" i="25"/>
  <c r="AM47" i="25"/>
  <c r="AM43" i="25"/>
  <c r="AM39" i="25"/>
  <c r="AM35" i="25"/>
  <c r="AM31" i="25"/>
  <c r="AM27" i="25"/>
  <c r="AM23" i="25"/>
  <c r="AM19" i="25"/>
  <c r="AM15" i="25"/>
  <c r="AM11" i="25"/>
  <c r="AM15" i="4"/>
  <c r="AH7" i="25"/>
  <c r="AM52" i="25"/>
  <c r="AM48" i="25"/>
  <c r="AM44" i="25"/>
  <c r="AM40" i="25"/>
  <c r="AM36" i="25"/>
  <c r="AM32" i="25"/>
  <c r="AM28" i="25"/>
  <c r="AM24" i="25"/>
  <c r="AM20" i="25"/>
  <c r="AM16" i="25"/>
  <c r="AM12" i="25"/>
  <c r="AM8" i="25"/>
  <c r="AM51" i="4"/>
  <c r="AM52" i="4"/>
  <c r="AM48" i="4"/>
  <c r="AM47" i="4"/>
  <c r="AM44" i="4"/>
  <c r="AM43" i="4"/>
  <c r="AM40" i="4"/>
  <c r="AM39" i="4"/>
  <c r="AM36" i="4"/>
  <c r="AM35" i="4"/>
  <c r="AM32" i="4"/>
  <c r="AM31" i="4"/>
  <c r="AM28" i="4"/>
  <c r="AM27" i="4"/>
  <c r="AM24" i="4"/>
  <c r="AM23" i="4"/>
  <c r="AM20" i="4"/>
  <c r="AM19" i="4"/>
  <c r="AM16" i="4"/>
  <c r="AM12" i="4"/>
  <c r="AM11" i="4"/>
  <c r="AM8" i="4"/>
  <c r="NI6" i="30" l="1"/>
  <c r="NJ6" i="30"/>
  <c r="NK6" i="30"/>
  <c r="NL6" i="30"/>
  <c r="NM6" i="30"/>
  <c r="NN6" i="30"/>
  <c r="NO6" i="30"/>
  <c r="NP6" i="30"/>
  <c r="NQ6" i="30"/>
  <c r="NR6" i="30"/>
  <c r="NS6" i="30"/>
  <c r="NT6" i="30"/>
  <c r="NU6" i="30"/>
  <c r="NV6" i="30"/>
  <c r="NW6" i="30"/>
  <c r="NX6" i="30"/>
  <c r="NY6" i="30"/>
  <c r="NZ6" i="30"/>
  <c r="OA6" i="30"/>
  <c r="OB6" i="30"/>
  <c r="OC6" i="30"/>
  <c r="OD6" i="30"/>
  <c r="OE6" i="30"/>
  <c r="OF6" i="30"/>
  <c r="OG6" i="30"/>
  <c r="OH6" i="30"/>
  <c r="OI6" i="30"/>
  <c r="OJ6" i="30"/>
  <c r="OK6" i="30"/>
  <c r="NI7" i="30"/>
  <c r="NJ7" i="30"/>
  <c r="NK7" i="30"/>
  <c r="NL7" i="30"/>
  <c r="NM7" i="30"/>
  <c r="NN7" i="30"/>
  <c r="NO7" i="30"/>
  <c r="NP7" i="30"/>
  <c r="NQ7" i="30"/>
  <c r="NR7" i="30"/>
  <c r="NS7" i="30"/>
  <c r="NT7" i="30"/>
  <c r="NU7" i="30"/>
  <c r="NV7" i="30"/>
  <c r="NW7" i="30"/>
  <c r="NX7" i="30"/>
  <c r="NY7" i="30"/>
  <c r="NZ7" i="30"/>
  <c r="OA7" i="30"/>
  <c r="OB7" i="30"/>
  <c r="OC7" i="30"/>
  <c r="OD7" i="30"/>
  <c r="OE7" i="30"/>
  <c r="OF7" i="30"/>
  <c r="OG7" i="30"/>
  <c r="OH7" i="30"/>
  <c r="OI7" i="30"/>
  <c r="OJ7" i="30"/>
  <c r="OK7" i="30"/>
  <c r="NH7" i="30"/>
  <c r="NH6" i="30"/>
  <c r="NG7" i="30"/>
  <c r="NG6" i="30"/>
  <c r="MF6" i="30"/>
  <c r="MG6" i="30"/>
  <c r="MH6" i="30"/>
  <c r="MI6" i="30"/>
  <c r="MJ6" i="30"/>
  <c r="MK6" i="30"/>
  <c r="ML6" i="30"/>
  <c r="MM6" i="30"/>
  <c r="MN6" i="30"/>
  <c r="MO6" i="30"/>
  <c r="MP6" i="30"/>
  <c r="MQ6" i="30"/>
  <c r="MR6" i="30"/>
  <c r="MS6" i="30"/>
  <c r="MT6" i="30"/>
  <c r="MU6" i="30"/>
  <c r="MV6" i="30"/>
  <c r="MW6" i="30"/>
  <c r="MX6" i="30"/>
  <c r="MY6" i="30"/>
  <c r="MZ6" i="30"/>
  <c r="NA6" i="30"/>
  <c r="NB6" i="30"/>
  <c r="NC6" i="30"/>
  <c r="ND6" i="30"/>
  <c r="NE6" i="30"/>
  <c r="MF7" i="30"/>
  <c r="MG7" i="30"/>
  <c r="MH7" i="30"/>
  <c r="MI7" i="30"/>
  <c r="MJ7" i="30"/>
  <c r="MK7" i="30"/>
  <c r="ML7" i="30"/>
  <c r="MM7" i="30"/>
  <c r="MN7" i="30"/>
  <c r="MO7" i="30"/>
  <c r="MP7" i="30"/>
  <c r="MQ7" i="30"/>
  <c r="MR7" i="30"/>
  <c r="MS7" i="30"/>
  <c r="MT7" i="30"/>
  <c r="MU7" i="30"/>
  <c r="MV7" i="30"/>
  <c r="MW7" i="30"/>
  <c r="MX7" i="30"/>
  <c r="MY7" i="30"/>
  <c r="MZ7" i="30"/>
  <c r="NA7" i="30"/>
  <c r="NB7" i="30"/>
  <c r="NC7" i="30"/>
  <c r="ND7" i="30"/>
  <c r="NE7" i="30"/>
  <c r="ME7" i="30"/>
  <c r="ME6" i="30"/>
  <c r="MD7" i="30"/>
  <c r="MD6" i="30"/>
  <c r="LD6" i="30"/>
  <c r="LE6" i="30"/>
  <c r="LF6" i="30"/>
  <c r="LG6" i="30"/>
  <c r="LH6" i="30"/>
  <c r="LI6" i="30"/>
  <c r="LJ6" i="30"/>
  <c r="LK6" i="30"/>
  <c r="LL6" i="30"/>
  <c r="LM6" i="30"/>
  <c r="LN6" i="30"/>
  <c r="LO6" i="30"/>
  <c r="LP6" i="30"/>
  <c r="LQ6" i="30"/>
  <c r="LR6" i="30"/>
  <c r="LS6" i="30"/>
  <c r="LT6" i="30"/>
  <c r="LU6" i="30"/>
  <c r="LV6" i="30"/>
  <c r="LW6" i="30"/>
  <c r="LX6" i="30"/>
  <c r="LY6" i="30"/>
  <c r="LZ6" i="30"/>
  <c r="MA6" i="30"/>
  <c r="MB6" i="30"/>
  <c r="MC6" i="30"/>
  <c r="LD7" i="30"/>
  <c r="LE7" i="30"/>
  <c r="LF7" i="30"/>
  <c r="LG7" i="30"/>
  <c r="LH7" i="30"/>
  <c r="LI7" i="30"/>
  <c r="LJ7" i="30"/>
  <c r="LK7" i="30"/>
  <c r="LL7" i="30"/>
  <c r="LM7" i="30"/>
  <c r="LN7" i="30"/>
  <c r="LO7" i="30"/>
  <c r="LP7" i="30"/>
  <c r="LQ7" i="30"/>
  <c r="LR7" i="30"/>
  <c r="LS7" i="30"/>
  <c r="LT7" i="30"/>
  <c r="LU7" i="30"/>
  <c r="LV7" i="30"/>
  <c r="LW7" i="30"/>
  <c r="LX7" i="30"/>
  <c r="LY7" i="30"/>
  <c r="LZ7" i="30"/>
  <c r="MA7" i="30"/>
  <c r="MB7" i="30"/>
  <c r="MC7" i="30"/>
  <c r="KZ6" i="30"/>
  <c r="LA6" i="30"/>
  <c r="LB6" i="30"/>
  <c r="LC6" i="30"/>
  <c r="KZ7" i="30"/>
  <c r="LA7" i="30"/>
  <c r="LB7" i="30"/>
  <c r="LC7" i="30"/>
  <c r="KY7" i="30"/>
  <c r="KY6" i="30"/>
  <c r="JV6" i="30"/>
  <c r="JW6" i="30"/>
  <c r="JX6" i="30"/>
  <c r="JY6" i="30"/>
  <c r="JZ6" i="30"/>
  <c r="KA6" i="30"/>
  <c r="KB6" i="30"/>
  <c r="KC6" i="30"/>
  <c r="KD6" i="30"/>
  <c r="KE6" i="30"/>
  <c r="KF6" i="30"/>
  <c r="KG6" i="30"/>
  <c r="KH6" i="30"/>
  <c r="KI6" i="30"/>
  <c r="KJ6" i="30"/>
  <c r="KK6" i="30"/>
  <c r="KL6" i="30"/>
  <c r="KM6" i="30"/>
  <c r="KN6" i="30"/>
  <c r="KO6" i="30"/>
  <c r="KP6" i="30"/>
  <c r="KQ6" i="30"/>
  <c r="KR6" i="30"/>
  <c r="KS6" i="30"/>
  <c r="KT6" i="30"/>
  <c r="KU6" i="30"/>
  <c r="KV6" i="30"/>
  <c r="KW6" i="30"/>
  <c r="KX6" i="30"/>
  <c r="JV7" i="30"/>
  <c r="JW7" i="30"/>
  <c r="JX7" i="30"/>
  <c r="JY7" i="30"/>
  <c r="JZ7" i="30"/>
  <c r="KA7" i="30"/>
  <c r="KB7" i="30"/>
  <c r="KC7" i="30"/>
  <c r="KD7" i="30"/>
  <c r="KE7" i="30"/>
  <c r="KF7" i="30"/>
  <c r="KG7" i="30"/>
  <c r="KH7" i="30"/>
  <c r="KI7" i="30"/>
  <c r="KJ7" i="30"/>
  <c r="KK7" i="30"/>
  <c r="KL7" i="30"/>
  <c r="KM7" i="30"/>
  <c r="KN7" i="30"/>
  <c r="KO7" i="30"/>
  <c r="KP7" i="30"/>
  <c r="KQ7" i="30"/>
  <c r="KR7" i="30"/>
  <c r="KS7" i="30"/>
  <c r="KT7" i="30"/>
  <c r="KU7" i="30"/>
  <c r="KV7" i="30"/>
  <c r="KW7" i="30"/>
  <c r="KX7" i="30"/>
  <c r="JU7" i="30"/>
  <c r="JU6" i="30"/>
  <c r="JT7" i="30"/>
  <c r="JT6" i="30"/>
  <c r="IR6" i="30"/>
  <c r="IS6" i="30"/>
  <c r="IT6" i="30"/>
  <c r="IU6" i="30"/>
  <c r="IV6" i="30"/>
  <c r="IW6" i="30"/>
  <c r="IX6" i="30"/>
  <c r="IY6" i="30"/>
  <c r="IZ6" i="30"/>
  <c r="JA6" i="30"/>
  <c r="JB6" i="30"/>
  <c r="JC6" i="30"/>
  <c r="JD6" i="30"/>
  <c r="JE6" i="30"/>
  <c r="JF6" i="30"/>
  <c r="JG6" i="30"/>
  <c r="JH6" i="30"/>
  <c r="JI6" i="30"/>
  <c r="JJ6" i="30"/>
  <c r="JK6" i="30"/>
  <c r="JL6" i="30"/>
  <c r="JM6" i="30"/>
  <c r="JN6" i="30"/>
  <c r="JO6" i="30"/>
  <c r="JP6" i="30"/>
  <c r="JQ6" i="30"/>
  <c r="JR6" i="30"/>
  <c r="JS6" i="30"/>
  <c r="IR7" i="30"/>
  <c r="IS7" i="30"/>
  <c r="IT7" i="30"/>
  <c r="IU7" i="30"/>
  <c r="IV7" i="30"/>
  <c r="IW7" i="30"/>
  <c r="IX7" i="30"/>
  <c r="IY7" i="30"/>
  <c r="IZ7" i="30"/>
  <c r="JA7" i="30"/>
  <c r="JB7" i="30"/>
  <c r="JC7" i="30"/>
  <c r="JD7" i="30"/>
  <c r="JE7" i="30"/>
  <c r="JF7" i="30"/>
  <c r="JG7" i="30"/>
  <c r="JH7" i="30"/>
  <c r="JI7" i="30"/>
  <c r="JJ7" i="30"/>
  <c r="JK7" i="30"/>
  <c r="JL7" i="30"/>
  <c r="JM7" i="30"/>
  <c r="JN7" i="30"/>
  <c r="JO7" i="30"/>
  <c r="JP7" i="30"/>
  <c r="JQ7" i="30"/>
  <c r="JR7" i="30"/>
  <c r="JS7" i="30"/>
  <c r="IQ7" i="30"/>
  <c r="IQ6" i="30"/>
  <c r="IP7" i="30"/>
  <c r="IP6" i="30"/>
  <c r="HM6" i="30"/>
  <c r="HN6" i="30"/>
  <c r="HO6" i="30"/>
  <c r="HP6" i="30"/>
  <c r="HQ6" i="30"/>
  <c r="HR6" i="30"/>
  <c r="HS6" i="30"/>
  <c r="HT6" i="30"/>
  <c r="HU6" i="30"/>
  <c r="HV6" i="30"/>
  <c r="HW6" i="30"/>
  <c r="HX6" i="30"/>
  <c r="HY6" i="30"/>
  <c r="HZ6" i="30"/>
  <c r="IA6" i="30"/>
  <c r="IB6" i="30"/>
  <c r="IC6" i="30"/>
  <c r="ID6" i="30"/>
  <c r="IE6" i="30"/>
  <c r="IF6" i="30"/>
  <c r="IG6" i="30"/>
  <c r="IH6" i="30"/>
  <c r="II6" i="30"/>
  <c r="IJ6" i="30"/>
  <c r="IK6" i="30"/>
  <c r="IL6" i="30"/>
  <c r="IM6" i="30"/>
  <c r="IN6" i="30"/>
  <c r="IO6" i="30"/>
  <c r="HM7" i="30"/>
  <c r="HN7" i="30"/>
  <c r="HO7" i="30"/>
  <c r="HP7" i="30"/>
  <c r="HQ7" i="30"/>
  <c r="HR7" i="30"/>
  <c r="HS7" i="30"/>
  <c r="HT7" i="30"/>
  <c r="HU7" i="30"/>
  <c r="HV7" i="30"/>
  <c r="HW7" i="30"/>
  <c r="HX7" i="30"/>
  <c r="HY7" i="30"/>
  <c r="HZ7" i="30"/>
  <c r="IA7" i="30"/>
  <c r="IB7" i="30"/>
  <c r="IC7" i="30"/>
  <c r="ID7" i="30"/>
  <c r="IE7" i="30"/>
  <c r="IF7" i="30"/>
  <c r="IG7" i="30"/>
  <c r="IH7" i="30"/>
  <c r="II7" i="30"/>
  <c r="IJ7" i="30"/>
  <c r="IK7" i="30"/>
  <c r="IL7" i="30"/>
  <c r="IM7" i="30"/>
  <c r="IN7" i="30"/>
  <c r="IO7" i="30"/>
  <c r="HL7" i="30"/>
  <c r="HL6" i="30"/>
  <c r="HK7" i="30"/>
  <c r="HK6" i="30"/>
  <c r="GI6" i="30"/>
  <c r="GJ6" i="30"/>
  <c r="GK6" i="30"/>
  <c r="GL6" i="30"/>
  <c r="GM6" i="30"/>
  <c r="GN6" i="30"/>
  <c r="GO6" i="30"/>
  <c r="GP6" i="30"/>
  <c r="GQ6" i="30"/>
  <c r="GR6" i="30"/>
  <c r="GS6" i="30"/>
  <c r="GT6" i="30"/>
  <c r="GU6" i="30"/>
  <c r="GV6" i="30"/>
  <c r="GW6" i="30"/>
  <c r="GX6" i="30"/>
  <c r="GY6" i="30"/>
  <c r="GZ6" i="30"/>
  <c r="HA6" i="30"/>
  <c r="HB6" i="30"/>
  <c r="HC6" i="30"/>
  <c r="HD6" i="30"/>
  <c r="HE6" i="30"/>
  <c r="HF6" i="30"/>
  <c r="HG6" i="30"/>
  <c r="HH6" i="30"/>
  <c r="HI6" i="30"/>
  <c r="HJ6" i="30"/>
  <c r="GI7" i="30"/>
  <c r="GJ7" i="30"/>
  <c r="GK7" i="30"/>
  <c r="GL7" i="30"/>
  <c r="GM7" i="30"/>
  <c r="GN7" i="30"/>
  <c r="GO7" i="30"/>
  <c r="GP7" i="30"/>
  <c r="GQ7" i="30"/>
  <c r="GR7" i="30"/>
  <c r="GS7" i="30"/>
  <c r="GT7" i="30"/>
  <c r="GU7" i="30"/>
  <c r="GV7" i="30"/>
  <c r="GW7" i="30"/>
  <c r="GX7" i="30"/>
  <c r="GY7" i="30"/>
  <c r="GZ7" i="30"/>
  <c r="HA7" i="30"/>
  <c r="HB7" i="30"/>
  <c r="HC7" i="30"/>
  <c r="HD7" i="30"/>
  <c r="HE7" i="30"/>
  <c r="HF7" i="30"/>
  <c r="HG7" i="30"/>
  <c r="HH7" i="30"/>
  <c r="HI7" i="30"/>
  <c r="HJ7" i="30"/>
  <c r="GH7" i="30"/>
  <c r="GH6" i="30"/>
  <c r="GG7" i="30"/>
  <c r="GG6" i="30"/>
  <c r="FD6" i="30"/>
  <c r="FE6" i="30"/>
  <c r="FF6" i="30"/>
  <c r="FG6" i="30"/>
  <c r="FH6" i="30"/>
  <c r="FI6" i="30"/>
  <c r="FJ6" i="30"/>
  <c r="FK6" i="30"/>
  <c r="FL6" i="30"/>
  <c r="FM6" i="30"/>
  <c r="FN6" i="30"/>
  <c r="FO6" i="30"/>
  <c r="FP6" i="30"/>
  <c r="FQ6" i="30"/>
  <c r="FR6" i="30"/>
  <c r="FS6" i="30"/>
  <c r="FT6" i="30"/>
  <c r="FU6" i="30"/>
  <c r="FV6" i="30"/>
  <c r="FW6" i="30"/>
  <c r="FX6" i="30"/>
  <c r="FY6" i="30"/>
  <c r="FZ6" i="30"/>
  <c r="GA6" i="30"/>
  <c r="GB6" i="30"/>
  <c r="GC6" i="30"/>
  <c r="GD6" i="30"/>
  <c r="GE6" i="30"/>
  <c r="GF6" i="30"/>
  <c r="FD7" i="30"/>
  <c r="FE7" i="30"/>
  <c r="FF7" i="30"/>
  <c r="FG7" i="30"/>
  <c r="FH7" i="30"/>
  <c r="FI7" i="30"/>
  <c r="FJ7" i="30"/>
  <c r="FK7" i="30"/>
  <c r="FL7" i="30"/>
  <c r="FM7" i="30"/>
  <c r="FN7" i="30"/>
  <c r="FO7" i="30"/>
  <c r="FP7" i="30"/>
  <c r="FQ7" i="30"/>
  <c r="FR7" i="30"/>
  <c r="FS7" i="30"/>
  <c r="FT7" i="30"/>
  <c r="FU7" i="30"/>
  <c r="FV7" i="30"/>
  <c r="FW7" i="30"/>
  <c r="FX7" i="30"/>
  <c r="FY7" i="30"/>
  <c r="FZ7" i="30"/>
  <c r="GA7" i="30"/>
  <c r="GB7" i="30"/>
  <c r="GC7" i="30"/>
  <c r="GD7" i="30"/>
  <c r="GE7" i="30"/>
  <c r="GF7" i="30"/>
  <c r="FC7" i="30"/>
  <c r="FC6" i="30"/>
  <c r="FB7" i="30"/>
  <c r="FB6" i="30"/>
  <c r="DY6" i="30"/>
  <c r="DZ6" i="30"/>
  <c r="EA6" i="30"/>
  <c r="EB6" i="30"/>
  <c r="EC6" i="30"/>
  <c r="ED6" i="30"/>
  <c r="EE6" i="30"/>
  <c r="EF6" i="30"/>
  <c r="EG6" i="30"/>
  <c r="EH6" i="30"/>
  <c r="EI6" i="30"/>
  <c r="EJ6" i="30"/>
  <c r="EK6" i="30"/>
  <c r="EL6" i="30"/>
  <c r="EM6" i="30"/>
  <c r="EN6" i="30"/>
  <c r="EO6" i="30"/>
  <c r="EP6" i="30"/>
  <c r="EQ6" i="30"/>
  <c r="ER6" i="30"/>
  <c r="ES6" i="30"/>
  <c r="ET6" i="30"/>
  <c r="EU6" i="30"/>
  <c r="EV6" i="30"/>
  <c r="EW6" i="30"/>
  <c r="EX6" i="30"/>
  <c r="EY6" i="30"/>
  <c r="EZ6" i="30"/>
  <c r="FA6" i="30"/>
  <c r="DY7" i="30"/>
  <c r="DZ7" i="30"/>
  <c r="EA7" i="30"/>
  <c r="EB7" i="30"/>
  <c r="EC7" i="30"/>
  <c r="ED7" i="30"/>
  <c r="EE7" i="30"/>
  <c r="EF7" i="30"/>
  <c r="EG7" i="30"/>
  <c r="EH7" i="30"/>
  <c r="EI7" i="30"/>
  <c r="EJ7" i="30"/>
  <c r="EK7" i="30"/>
  <c r="EL7" i="30"/>
  <c r="EM7" i="30"/>
  <c r="EN7" i="30"/>
  <c r="EO7" i="30"/>
  <c r="EP7" i="30"/>
  <c r="EQ7" i="30"/>
  <c r="ER7" i="30"/>
  <c r="ES7" i="30"/>
  <c r="ET7" i="30"/>
  <c r="EU7" i="30"/>
  <c r="EV7" i="30"/>
  <c r="EW7" i="30"/>
  <c r="EX7" i="30"/>
  <c r="EY7" i="30"/>
  <c r="EZ7" i="30"/>
  <c r="FA7" i="30"/>
  <c r="DX7" i="30"/>
  <c r="DX6" i="30"/>
  <c r="DW7" i="30"/>
  <c r="DW6" i="30"/>
  <c r="CV6" i="30"/>
  <c r="CW6" i="30"/>
  <c r="CX6" i="30"/>
  <c r="CY6" i="30"/>
  <c r="CZ6" i="30"/>
  <c r="DA6" i="30"/>
  <c r="DB6" i="30"/>
  <c r="DC6" i="30"/>
  <c r="DD6" i="30"/>
  <c r="DE6" i="30"/>
  <c r="DF6" i="30"/>
  <c r="DG6" i="30"/>
  <c r="DH6" i="30"/>
  <c r="DI6" i="30"/>
  <c r="DJ6" i="30"/>
  <c r="DK6" i="30"/>
  <c r="DL6" i="30"/>
  <c r="DM6" i="30"/>
  <c r="DN6" i="30"/>
  <c r="DO6" i="30"/>
  <c r="DP6" i="30"/>
  <c r="DQ6" i="30"/>
  <c r="DR6" i="30"/>
  <c r="DS6" i="30"/>
  <c r="DT6" i="30"/>
  <c r="DU6" i="30"/>
  <c r="DV6" i="30"/>
  <c r="CV7" i="30"/>
  <c r="CW7" i="30"/>
  <c r="CX7" i="30"/>
  <c r="CY7" i="30"/>
  <c r="CZ7" i="30"/>
  <c r="DA7" i="30"/>
  <c r="DB7" i="30"/>
  <c r="DC7" i="30"/>
  <c r="DD7" i="30"/>
  <c r="DE7" i="30"/>
  <c r="DF7" i="30"/>
  <c r="DG7" i="30"/>
  <c r="DH7" i="30"/>
  <c r="DI7" i="30"/>
  <c r="DJ7" i="30"/>
  <c r="DK7" i="30"/>
  <c r="DL7" i="30"/>
  <c r="DM7" i="30"/>
  <c r="DN7" i="30"/>
  <c r="DO7" i="30"/>
  <c r="DP7" i="30"/>
  <c r="DQ7" i="30"/>
  <c r="DR7" i="30"/>
  <c r="DS7" i="30"/>
  <c r="DT7" i="30"/>
  <c r="DU7" i="30"/>
  <c r="DV7" i="30"/>
  <c r="CT6" i="30"/>
  <c r="CU6" i="30"/>
  <c r="CT7" i="30"/>
  <c r="CU7" i="30"/>
  <c r="CS7" i="30"/>
  <c r="CS6" i="30"/>
  <c r="BP6" i="30"/>
  <c r="BQ6" i="30"/>
  <c r="BR6" i="30"/>
  <c r="BS6" i="30"/>
  <c r="BT6" i="30"/>
  <c r="BU6" i="30"/>
  <c r="BV6" i="30"/>
  <c r="BW6" i="30"/>
  <c r="BX6" i="30"/>
  <c r="BY6" i="30"/>
  <c r="BZ6" i="30"/>
  <c r="CA6" i="30"/>
  <c r="CB6" i="30"/>
  <c r="CC6" i="30"/>
  <c r="CD6" i="30"/>
  <c r="CE6" i="30"/>
  <c r="CF6" i="30"/>
  <c r="CG6" i="30"/>
  <c r="CH6" i="30"/>
  <c r="CI6" i="30"/>
  <c r="CJ6" i="30"/>
  <c r="CK6" i="30"/>
  <c r="CL6" i="30"/>
  <c r="CM6" i="30"/>
  <c r="CN6" i="30"/>
  <c r="CO6" i="30"/>
  <c r="CP6" i="30"/>
  <c r="CQ6" i="30"/>
  <c r="CR6" i="30"/>
  <c r="BP7" i="30"/>
  <c r="BQ7" i="30"/>
  <c r="BR7" i="30"/>
  <c r="BS7" i="30"/>
  <c r="BT7" i="30"/>
  <c r="BU7" i="30"/>
  <c r="BV7" i="30"/>
  <c r="BW7" i="30"/>
  <c r="BX7" i="30"/>
  <c r="BY7" i="30"/>
  <c r="BZ7" i="30"/>
  <c r="CA7" i="30"/>
  <c r="CB7" i="30"/>
  <c r="CC7" i="30"/>
  <c r="CD7" i="30"/>
  <c r="CE7" i="30"/>
  <c r="CF7" i="30"/>
  <c r="CG7" i="30"/>
  <c r="CH7" i="30"/>
  <c r="CI7" i="30"/>
  <c r="CJ7" i="30"/>
  <c r="CK7" i="30"/>
  <c r="CL7" i="30"/>
  <c r="CM7" i="30"/>
  <c r="CN7" i="30"/>
  <c r="CO7" i="30"/>
  <c r="CP7" i="30"/>
  <c r="CQ7" i="30"/>
  <c r="CR7" i="30"/>
  <c r="BO7" i="30"/>
  <c r="BO6" i="30"/>
  <c r="BN7" i="30"/>
  <c r="BN6" i="30"/>
  <c r="AQ6" i="30"/>
  <c r="AR6" i="30"/>
  <c r="AS6" i="30"/>
  <c r="AT6" i="30"/>
  <c r="AU6" i="30"/>
  <c r="AV6" i="30"/>
  <c r="AW6" i="30"/>
  <c r="AX6" i="30"/>
  <c r="AY6" i="30"/>
  <c r="AZ6" i="30"/>
  <c r="BA6" i="30"/>
  <c r="BB6" i="30"/>
  <c r="BC6" i="30"/>
  <c r="BD6" i="30"/>
  <c r="BE6" i="30"/>
  <c r="BF6" i="30"/>
  <c r="BG6" i="30"/>
  <c r="BH6" i="30"/>
  <c r="BI6" i="30"/>
  <c r="BJ6" i="30"/>
  <c r="BK6" i="30"/>
  <c r="BL6" i="30"/>
  <c r="BM6" i="30"/>
  <c r="AQ7" i="30"/>
  <c r="AR7" i="30"/>
  <c r="AS7" i="30"/>
  <c r="AT7" i="30"/>
  <c r="AU7" i="30"/>
  <c r="AV7" i="30"/>
  <c r="AW7" i="30"/>
  <c r="AX7" i="30"/>
  <c r="AY7" i="30"/>
  <c r="AZ7" i="30"/>
  <c r="BA7" i="30"/>
  <c r="BB7" i="30"/>
  <c r="BC7" i="30"/>
  <c r="BD7" i="30"/>
  <c r="BE7" i="30"/>
  <c r="BF7" i="30"/>
  <c r="BG7" i="30"/>
  <c r="BH7" i="30"/>
  <c r="BI7" i="30"/>
  <c r="BJ7" i="30"/>
  <c r="BK7" i="30"/>
  <c r="BL7" i="30"/>
  <c r="BM7" i="30"/>
  <c r="AN6" i="30"/>
  <c r="AO6" i="30"/>
  <c r="AP6" i="30"/>
  <c r="AN7" i="30"/>
  <c r="AO7" i="30"/>
  <c r="AP7" i="30"/>
  <c r="AK6" i="30"/>
  <c r="AL6" i="30"/>
  <c r="AM6" i="30"/>
  <c r="AK7" i="30"/>
  <c r="AL7" i="30"/>
  <c r="AM7" i="30"/>
  <c r="AJ6" i="30"/>
  <c r="AJ7" i="30"/>
  <c r="F51" i="25"/>
  <c r="G51" i="25"/>
  <c r="H51" i="25"/>
  <c r="I51" i="25"/>
  <c r="J51" i="25"/>
  <c r="K51" i="25"/>
  <c r="L51" i="25"/>
  <c r="M51" i="25"/>
  <c r="N51" i="25"/>
  <c r="O51" i="25"/>
  <c r="P51" i="25"/>
  <c r="Q51" i="25"/>
  <c r="R51" i="25"/>
  <c r="S51" i="25"/>
  <c r="T51" i="25"/>
  <c r="U51" i="25"/>
  <c r="V51" i="25"/>
  <c r="W51" i="25"/>
  <c r="X51" i="25"/>
  <c r="Y51" i="25"/>
  <c r="Z51" i="25"/>
  <c r="AA51" i="25"/>
  <c r="AB51" i="25"/>
  <c r="AC51" i="25"/>
  <c r="AD51" i="25"/>
  <c r="AE51" i="25"/>
  <c r="AF51" i="25"/>
  <c r="AG51" i="25"/>
  <c r="AH51" i="25"/>
  <c r="AI51" i="25"/>
  <c r="E51" i="25"/>
  <c r="F47" i="25"/>
  <c r="G47" i="25"/>
  <c r="H47" i="25"/>
  <c r="I47" i="25"/>
  <c r="J47" i="25"/>
  <c r="K47" i="25"/>
  <c r="L47" i="25"/>
  <c r="M47" i="25"/>
  <c r="N47" i="25"/>
  <c r="O47" i="25"/>
  <c r="P47" i="25"/>
  <c r="Q47" i="25"/>
  <c r="R47" i="25"/>
  <c r="S47" i="25"/>
  <c r="T47" i="25"/>
  <c r="U47" i="25"/>
  <c r="V47" i="25"/>
  <c r="W47" i="25"/>
  <c r="X47" i="25"/>
  <c r="Y47" i="25"/>
  <c r="Z47" i="25"/>
  <c r="AA47" i="25"/>
  <c r="AB47" i="25"/>
  <c r="AC47" i="25"/>
  <c r="AD47" i="25"/>
  <c r="AE47" i="25"/>
  <c r="AF47" i="25"/>
  <c r="AG47" i="25"/>
  <c r="E47" i="25"/>
  <c r="J43" i="25"/>
  <c r="K43" i="25"/>
  <c r="L43" i="25"/>
  <c r="M43" i="25"/>
  <c r="N43" i="25"/>
  <c r="O43" i="25"/>
  <c r="P43" i="25"/>
  <c r="Q43" i="25"/>
  <c r="R43" i="25"/>
  <c r="S43" i="25"/>
  <c r="T43" i="25"/>
  <c r="U43" i="25"/>
  <c r="V43" i="25"/>
  <c r="W43" i="25"/>
  <c r="X43" i="25"/>
  <c r="Y43" i="25"/>
  <c r="Z43" i="25"/>
  <c r="AA43" i="25"/>
  <c r="AB43" i="25"/>
  <c r="AC43" i="25"/>
  <c r="AD43" i="25"/>
  <c r="AE43" i="25"/>
  <c r="AF43" i="25"/>
  <c r="AG43" i="25"/>
  <c r="AH43" i="25"/>
  <c r="AI43" i="25"/>
  <c r="I43" i="25"/>
  <c r="H43" i="25"/>
  <c r="F43" i="25"/>
  <c r="G43" i="25"/>
  <c r="E43" i="25"/>
  <c r="F39" i="25"/>
  <c r="G39" i="25"/>
  <c r="H39" i="25"/>
  <c r="I39" i="25"/>
  <c r="J39" i="25"/>
  <c r="K39" i="25"/>
  <c r="L39" i="25"/>
  <c r="M39" i="25"/>
  <c r="N39" i="25"/>
  <c r="O39" i="25"/>
  <c r="P39" i="25"/>
  <c r="Q39" i="25"/>
  <c r="R39" i="25"/>
  <c r="S39" i="25"/>
  <c r="T39" i="25"/>
  <c r="U39" i="25"/>
  <c r="V39" i="25"/>
  <c r="W39" i="25"/>
  <c r="X39" i="25"/>
  <c r="Y39" i="25"/>
  <c r="Z39" i="25"/>
  <c r="AA39" i="25"/>
  <c r="AB39" i="25"/>
  <c r="AC39" i="25"/>
  <c r="AD39" i="25"/>
  <c r="AE39" i="25"/>
  <c r="AF39" i="25"/>
  <c r="AG39" i="25"/>
  <c r="AH39" i="25"/>
  <c r="AI39" i="25"/>
  <c r="E39" i="25"/>
  <c r="F35" i="25"/>
  <c r="G35" i="25"/>
  <c r="H35" i="25"/>
  <c r="I35" i="25"/>
  <c r="J35" i="25"/>
  <c r="K35" i="25"/>
  <c r="L35" i="25"/>
  <c r="M35" i="25"/>
  <c r="N35" i="25"/>
  <c r="O35" i="25"/>
  <c r="P35" i="25"/>
  <c r="Q35" i="25"/>
  <c r="R35" i="25"/>
  <c r="S35" i="25"/>
  <c r="T35" i="25"/>
  <c r="U35" i="25"/>
  <c r="V35" i="25"/>
  <c r="W35" i="25"/>
  <c r="X35" i="25"/>
  <c r="Y35" i="25"/>
  <c r="Z35" i="25"/>
  <c r="AA35" i="25"/>
  <c r="AB35" i="25"/>
  <c r="AC35" i="25"/>
  <c r="AD35" i="25"/>
  <c r="AE35" i="25"/>
  <c r="AF35" i="25"/>
  <c r="AG35" i="25"/>
  <c r="AH35" i="25"/>
  <c r="E35"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AH31" i="25"/>
  <c r="AI31" i="25"/>
  <c r="E31" i="25"/>
  <c r="F27" i="25"/>
  <c r="G27" i="25"/>
  <c r="H27" i="25"/>
  <c r="I27" i="25"/>
  <c r="J27" i="25"/>
  <c r="K27" i="25"/>
  <c r="L27" i="25"/>
  <c r="M27" i="25"/>
  <c r="N27" i="25"/>
  <c r="O27" i="25"/>
  <c r="P27" i="25"/>
  <c r="Q27" i="25"/>
  <c r="R27" i="25"/>
  <c r="S27" i="25"/>
  <c r="T27" i="25"/>
  <c r="U27" i="25"/>
  <c r="V27" i="25"/>
  <c r="W27" i="25"/>
  <c r="X27" i="25"/>
  <c r="Y27" i="25"/>
  <c r="Z27" i="25"/>
  <c r="AA27" i="25"/>
  <c r="AB27" i="25"/>
  <c r="AC27" i="25"/>
  <c r="AD27" i="25"/>
  <c r="AE27" i="25"/>
  <c r="AF27" i="25"/>
  <c r="AG27" i="25"/>
  <c r="AH27" i="25"/>
  <c r="E27" i="25"/>
  <c r="F23" i="25"/>
  <c r="G23" i="25"/>
  <c r="H23" i="25"/>
  <c r="I23" i="25"/>
  <c r="J23" i="25"/>
  <c r="K23" i="25"/>
  <c r="L23" i="25"/>
  <c r="M23" i="25"/>
  <c r="N23" i="25"/>
  <c r="O23" i="25"/>
  <c r="P23" i="25"/>
  <c r="Q23" i="25"/>
  <c r="R23" i="25"/>
  <c r="S23" i="25"/>
  <c r="T23" i="25"/>
  <c r="U23" i="25"/>
  <c r="V23" i="25"/>
  <c r="W23" i="25"/>
  <c r="X23" i="25"/>
  <c r="Y23" i="25"/>
  <c r="Z23" i="25"/>
  <c r="AA23" i="25"/>
  <c r="AB23" i="25"/>
  <c r="AC23" i="25"/>
  <c r="AD23" i="25"/>
  <c r="AE23" i="25"/>
  <c r="AF23" i="25"/>
  <c r="AG23" i="25"/>
  <c r="AH23" i="25"/>
  <c r="AI23" i="25"/>
  <c r="E23" i="25"/>
  <c r="F19" i="25"/>
  <c r="G19" i="25"/>
  <c r="H19" i="25"/>
  <c r="I19" i="25"/>
  <c r="J19" i="25"/>
  <c r="K19" i="25"/>
  <c r="L19" i="25"/>
  <c r="M19" i="25"/>
  <c r="N19" i="25"/>
  <c r="O19" i="25"/>
  <c r="P19" i="25"/>
  <c r="Q19" i="25"/>
  <c r="R19" i="25"/>
  <c r="S19" i="25"/>
  <c r="T19" i="25"/>
  <c r="U19" i="25"/>
  <c r="V19" i="25"/>
  <c r="W19" i="25"/>
  <c r="X19" i="25"/>
  <c r="Y19" i="25"/>
  <c r="Z19" i="25"/>
  <c r="AA19" i="25"/>
  <c r="AB19" i="25"/>
  <c r="AC19" i="25"/>
  <c r="AD19" i="25"/>
  <c r="AE19" i="25"/>
  <c r="AF19" i="25"/>
  <c r="AG19" i="25"/>
  <c r="AH19" i="25"/>
  <c r="AI19" i="25"/>
  <c r="E19"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E15" i="25"/>
  <c r="J11" i="25"/>
  <c r="K11" i="25"/>
  <c r="L11" i="25"/>
  <c r="M11" i="25"/>
  <c r="N11" i="25"/>
  <c r="O11" i="25"/>
  <c r="P11" i="25"/>
  <c r="Q11" i="25"/>
  <c r="R11" i="25"/>
  <c r="S11" i="25"/>
  <c r="T11" i="25"/>
  <c r="U11" i="25"/>
  <c r="V11" i="25"/>
  <c r="W11" i="25"/>
  <c r="X11" i="25"/>
  <c r="Y11" i="25"/>
  <c r="Z11" i="25"/>
  <c r="AA11" i="25"/>
  <c r="AB11" i="25"/>
  <c r="AC11" i="25"/>
  <c r="AD11" i="25"/>
  <c r="AE11" i="25"/>
  <c r="AF11" i="25"/>
  <c r="AG11" i="25"/>
  <c r="AH11" i="25"/>
  <c r="AI11" i="25"/>
  <c r="F11" i="25"/>
  <c r="G11" i="25"/>
  <c r="H11" i="25"/>
  <c r="I11" i="25"/>
  <c r="E11"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E7" i="25"/>
  <c r="NL5" i="30"/>
  <c r="MO5" i="30"/>
  <c r="MQ5" i="30"/>
  <c r="MX5" i="30"/>
  <c r="MB5" i="30"/>
  <c r="KZ5" i="30"/>
  <c r="KB5" i="30"/>
  <c r="IZ5" i="30"/>
  <c r="JA5" i="30"/>
  <c r="JG5" i="30"/>
  <c r="ID5" i="30"/>
  <c r="IF5" i="30"/>
  <c r="IN5" i="30"/>
  <c r="HJ5" i="30"/>
  <c r="GH5" i="30"/>
  <c r="FH5" i="30"/>
  <c r="FC5" i="30"/>
  <c r="FB5" i="30"/>
  <c r="EL5" i="30"/>
  <c r="DB5" i="30"/>
  <c r="DC5" i="30"/>
  <c r="DI5" i="30"/>
  <c r="CU4" i="30"/>
  <c r="CV4" i="30"/>
  <c r="CW4" i="30"/>
  <c r="CX4" i="30"/>
  <c r="CY4" i="30"/>
  <c r="CZ4" i="30"/>
  <c r="DA4" i="30"/>
  <c r="DB4" i="30"/>
  <c r="DC4" i="30" s="1"/>
  <c r="DD4" i="30" s="1"/>
  <c r="DE4" i="30" s="1"/>
  <c r="DF4" i="30" s="1"/>
  <c r="DG4" i="30" s="1"/>
  <c r="DH4" i="30" s="1"/>
  <c r="DI4" i="30" s="1"/>
  <c r="DJ4" i="30" s="1"/>
  <c r="DK4" i="30" s="1"/>
  <c r="DL4" i="30" s="1"/>
  <c r="DM4" i="30" s="1"/>
  <c r="DN4" i="30" s="1"/>
  <c r="DO4" i="30" s="1"/>
  <c r="DP4" i="30" s="1"/>
  <c r="DQ4" i="30" s="1"/>
  <c r="DR4" i="30" s="1"/>
  <c r="DS4" i="30" s="1"/>
  <c r="DT4" i="30" s="1"/>
  <c r="DU4" i="30" s="1"/>
  <c r="DV4" i="30" s="1"/>
  <c r="DX4" i="30"/>
  <c r="DY4" i="30"/>
  <c r="DZ4" i="30"/>
  <c r="CT5" i="30"/>
  <c r="CS5" i="30"/>
  <c r="CR5" i="30"/>
  <c r="AT5" i="30"/>
  <c r="BA5" i="30"/>
  <c r="BB5" i="30"/>
  <c r="AH5" i="30"/>
  <c r="O5" i="30"/>
  <c r="P5" i="30"/>
  <c r="B4" i="30"/>
  <c r="NK5" i="30" s="1"/>
  <c r="W5" i="30" l="1"/>
  <c r="Z5" i="30"/>
  <c r="BX5" i="30"/>
  <c r="EU5" i="30"/>
  <c r="FY5" i="30"/>
  <c r="GS5" i="30"/>
  <c r="HO5" i="30"/>
  <c r="KL5" i="30"/>
  <c r="LN5" i="30"/>
  <c r="OI5" i="30"/>
  <c r="AB5" i="30"/>
  <c r="V5" i="30"/>
  <c r="BK5" i="30"/>
  <c r="BW5" i="30"/>
  <c r="DS5" i="30"/>
  <c r="ET5" i="30"/>
  <c r="FJ5" i="30"/>
  <c r="GM5" i="30"/>
  <c r="JO5" i="30"/>
  <c r="KJ5" i="30"/>
  <c r="ME5" i="30"/>
  <c r="OB5" i="30"/>
  <c r="AN5" i="30"/>
  <c r="DA5" i="30"/>
  <c r="GF5" i="30"/>
  <c r="HI5" i="30"/>
  <c r="HX5" i="30"/>
  <c r="KS5" i="30"/>
  <c r="LU5" i="30"/>
  <c r="OK5" i="30"/>
  <c r="X5" i="30"/>
  <c r="AA5" i="30"/>
  <c r="BY5" i="30"/>
  <c r="DX5" i="30"/>
  <c r="FZ5" i="30"/>
  <c r="GU5" i="30"/>
  <c r="HP5" i="30"/>
  <c r="KR5" i="30"/>
  <c r="LT5" i="30"/>
  <c r="OJ5" i="30"/>
  <c r="Q5" i="30"/>
  <c r="BC5" i="30"/>
  <c r="BP5" i="30"/>
  <c r="DP5" i="30"/>
  <c r="EM5" i="30"/>
  <c r="FI5" i="30"/>
  <c r="GL5" i="30"/>
  <c r="JH5" i="30"/>
  <c r="KD5" i="30"/>
  <c r="MY5" i="30"/>
  <c r="OA5" i="30"/>
  <c r="AG5" i="30"/>
  <c r="AV5" i="30"/>
  <c r="CL5" i="30"/>
  <c r="DK5" i="30"/>
  <c r="EN5" i="30"/>
  <c r="FX5" i="30"/>
  <c r="GT5" i="30"/>
  <c r="HV5" i="30"/>
  <c r="IS5" i="30"/>
  <c r="MC5" i="30"/>
  <c r="MW5" i="30"/>
  <c r="NT5" i="30"/>
  <c r="I5" i="30"/>
  <c r="BJ5" i="30"/>
  <c r="BN5" i="30"/>
  <c r="CK5" i="30"/>
  <c r="DR5" i="30"/>
  <c r="CU5" i="30"/>
  <c r="EF5" i="30"/>
  <c r="FR5" i="30"/>
  <c r="HB5" i="30"/>
  <c r="IM5" i="30"/>
  <c r="HN5" i="30"/>
  <c r="IR5" i="30"/>
  <c r="JV5" i="30"/>
  <c r="LM5" i="30"/>
  <c r="MI5" i="30"/>
  <c r="NS5" i="30"/>
  <c r="Y5" i="30"/>
  <c r="AI5" i="30"/>
  <c r="BD5" i="30"/>
  <c r="BO5" i="30"/>
  <c r="CJ5" i="30"/>
  <c r="DQ5" i="30"/>
  <c r="DW5" i="30"/>
  <c r="EE5" i="30"/>
  <c r="FP5" i="30"/>
  <c r="HA5" i="30"/>
  <c r="IL5" i="30"/>
  <c r="JP5" i="30"/>
  <c r="KT5" i="30"/>
  <c r="KY5" i="30"/>
  <c r="MD5" i="30"/>
  <c r="MG5" i="30"/>
  <c r="NM5" i="30"/>
  <c r="IE5" i="30"/>
  <c r="JQ5" i="30"/>
  <c r="IY5" i="30"/>
  <c r="KK5" i="30"/>
  <c r="LA5" i="30"/>
  <c r="LL5" i="30"/>
  <c r="MP5" i="30"/>
  <c r="OC5" i="30"/>
  <c r="NN5" i="30"/>
  <c r="NV5" i="30"/>
  <c r="OD5" i="30"/>
  <c r="NH5" i="30"/>
  <c r="MJ5" i="30"/>
  <c r="MR5" i="30"/>
  <c r="MZ5" i="30"/>
  <c r="LG5" i="30"/>
  <c r="LO5" i="30"/>
  <c r="LW5" i="30"/>
  <c r="LB5" i="30"/>
  <c r="JW5" i="30"/>
  <c r="KE5" i="30"/>
  <c r="KM5" i="30"/>
  <c r="KU5" i="30"/>
  <c r="IT5" i="30"/>
  <c r="JB5" i="30"/>
  <c r="JJ5" i="30"/>
  <c r="JR5" i="30"/>
  <c r="HQ5" i="30"/>
  <c r="HY5" i="30"/>
  <c r="IG5" i="30"/>
  <c r="IO5" i="30"/>
  <c r="GN5" i="30"/>
  <c r="GV5" i="30"/>
  <c r="HD5" i="30"/>
  <c r="GG5" i="30"/>
  <c r="FK5" i="30"/>
  <c r="FS5" i="30"/>
  <c r="GA5" i="30"/>
  <c r="DY5" i="30"/>
  <c r="EG5" i="30"/>
  <c r="EO5" i="30"/>
  <c r="EW5" i="30"/>
  <c r="CV5" i="30"/>
  <c r="DD5" i="30"/>
  <c r="DL5" i="30"/>
  <c r="DT5" i="30"/>
  <c r="CE5" i="30"/>
  <c r="CM5" i="30"/>
  <c r="BR5" i="30"/>
  <c r="BZ5" i="30"/>
  <c r="AO5" i="30"/>
  <c r="AW5" i="30"/>
  <c r="BE5" i="30"/>
  <c r="BM5" i="30"/>
  <c r="AC5" i="30"/>
  <c r="J5" i="30"/>
  <c r="R5" i="30"/>
  <c r="F5" i="30"/>
  <c r="AM5" i="30"/>
  <c r="E5" i="30"/>
  <c r="MA5" i="30"/>
  <c r="FA5" i="30"/>
  <c r="NO5" i="30"/>
  <c r="NW5" i="30"/>
  <c r="OE5" i="30"/>
  <c r="NG5" i="30"/>
  <c r="MK5" i="30"/>
  <c r="MS5" i="30"/>
  <c r="NA5" i="30"/>
  <c r="LH5" i="30"/>
  <c r="LP5" i="30"/>
  <c r="LX5" i="30"/>
  <c r="LC5" i="30"/>
  <c r="JX5" i="30"/>
  <c r="KF5" i="30"/>
  <c r="KN5" i="30"/>
  <c r="KV5" i="30"/>
  <c r="IU5" i="30"/>
  <c r="JC5" i="30"/>
  <c r="JK5" i="30"/>
  <c r="JS5" i="30"/>
  <c r="HR5" i="30"/>
  <c r="HZ5" i="30"/>
  <c r="IH5" i="30"/>
  <c r="HL5" i="30"/>
  <c r="GO5" i="30"/>
  <c r="GW5" i="30"/>
  <c r="HE5" i="30"/>
  <c r="FD5" i="30"/>
  <c r="FL5" i="30"/>
  <c r="FT5" i="30"/>
  <c r="GB5" i="30"/>
  <c r="DZ5" i="30"/>
  <c r="EH5" i="30"/>
  <c r="EP5" i="30"/>
  <c r="EX5" i="30"/>
  <c r="CW5" i="30"/>
  <c r="DE5" i="30"/>
  <c r="DM5" i="30"/>
  <c r="DU5" i="30"/>
  <c r="CF5" i="30"/>
  <c r="CN5" i="30"/>
  <c r="BS5" i="30"/>
  <c r="CA5" i="30"/>
  <c r="AP5" i="30"/>
  <c r="AX5" i="30"/>
  <c r="BF5" i="30"/>
  <c r="AK5" i="30"/>
  <c r="AD5" i="30"/>
  <c r="K5" i="30"/>
  <c r="S5" i="30"/>
  <c r="G5" i="30"/>
  <c r="AZ5" i="30"/>
  <c r="U5" i="30"/>
  <c r="KI5" i="30"/>
  <c r="NP5" i="30"/>
  <c r="NX5" i="30"/>
  <c r="OF5" i="30"/>
  <c r="NF4" i="30"/>
  <c r="ML5" i="30"/>
  <c r="MT5" i="30"/>
  <c r="NB5" i="30"/>
  <c r="LI5" i="30"/>
  <c r="LQ5" i="30"/>
  <c r="LY5" i="30"/>
  <c r="LD5" i="30"/>
  <c r="JY5" i="30"/>
  <c r="KG5" i="30"/>
  <c r="KO5" i="30"/>
  <c r="KW5" i="30"/>
  <c r="IV5" i="30"/>
  <c r="JD5" i="30"/>
  <c r="JL5" i="30"/>
  <c r="IQ5" i="30"/>
  <c r="HS5" i="30"/>
  <c r="IA5" i="30"/>
  <c r="II5" i="30"/>
  <c r="HK5" i="30"/>
  <c r="GP5" i="30"/>
  <c r="GX5" i="30"/>
  <c r="HF5" i="30"/>
  <c r="FE5" i="30"/>
  <c r="FM5" i="30"/>
  <c r="FU5" i="30"/>
  <c r="GC5" i="30"/>
  <c r="EA5" i="30"/>
  <c r="EI5" i="30"/>
  <c r="EQ5" i="30"/>
  <c r="EY5" i="30"/>
  <c r="CX5" i="30"/>
  <c r="DF5" i="30"/>
  <c r="DN5" i="30"/>
  <c r="DV5" i="30"/>
  <c r="CG5" i="30"/>
  <c r="CO5" i="30"/>
  <c r="BT5" i="30"/>
  <c r="CB5" i="30"/>
  <c r="AQ5" i="30"/>
  <c r="AY5" i="30"/>
  <c r="BG5" i="30"/>
  <c r="AL5" i="30"/>
  <c r="AE5" i="30"/>
  <c r="L5" i="30"/>
  <c r="T5" i="30"/>
  <c r="H5" i="30"/>
  <c r="NQ5" i="30"/>
  <c r="LR5" i="30"/>
  <c r="JZ5" i="30"/>
  <c r="KP5" i="30"/>
  <c r="IW5" i="30"/>
  <c r="JM5" i="30"/>
  <c r="HT5" i="30"/>
  <c r="IB5" i="30"/>
  <c r="GI5" i="30"/>
  <c r="GQ5" i="30"/>
  <c r="GY5" i="30"/>
  <c r="FF5" i="30"/>
  <c r="FN5" i="30"/>
  <c r="FV5" i="30"/>
  <c r="EB5" i="30"/>
  <c r="EJ5" i="30"/>
  <c r="ER5" i="30"/>
  <c r="EZ5" i="30"/>
  <c r="DG5" i="30"/>
  <c r="DO5" i="30"/>
  <c r="CH5" i="30"/>
  <c r="BU5" i="30"/>
  <c r="CC5" i="30"/>
  <c r="AR5" i="30"/>
  <c r="AF5" i="30"/>
  <c r="M5" i="30"/>
  <c r="NR5" i="30"/>
  <c r="OH5" i="30"/>
  <c r="MN5" i="30"/>
  <c r="LK5" i="30"/>
  <c r="IX5" i="30"/>
  <c r="GR5" i="30"/>
  <c r="GE5" i="30"/>
  <c r="DH5" i="30"/>
  <c r="CQ5" i="30"/>
  <c r="NI5" i="30"/>
  <c r="NY5" i="30"/>
  <c r="OG5" i="30"/>
  <c r="MM5" i="30"/>
  <c r="MU5" i="30"/>
  <c r="NC5" i="30"/>
  <c r="LJ5" i="30"/>
  <c r="LZ5" i="30"/>
  <c r="LE5" i="30"/>
  <c r="KH5" i="30"/>
  <c r="KX5" i="30"/>
  <c r="JE5" i="30"/>
  <c r="IP5" i="30"/>
  <c r="IJ5" i="30"/>
  <c r="HG5" i="30"/>
  <c r="GD5" i="30"/>
  <c r="CY5" i="30"/>
  <c r="CP5" i="30"/>
  <c r="BH5" i="30"/>
  <c r="NJ5" i="30"/>
  <c r="NZ5" i="30"/>
  <c r="MF5" i="30"/>
  <c r="MV5" i="30"/>
  <c r="ND5" i="30"/>
  <c r="LS5" i="30"/>
  <c r="LF5" i="30"/>
  <c r="KA5" i="30"/>
  <c r="KQ5" i="30"/>
  <c r="JU5" i="30"/>
  <c r="JF5" i="30"/>
  <c r="JN5" i="30"/>
  <c r="HM5" i="30"/>
  <c r="HU5" i="30"/>
  <c r="IC5" i="30"/>
  <c r="IK5" i="30"/>
  <c r="GJ5" i="30"/>
  <c r="GZ5" i="30"/>
  <c r="HH5" i="30"/>
  <c r="FG5" i="30"/>
  <c r="FO5" i="30"/>
  <c r="FW5" i="30"/>
  <c r="EC5" i="30"/>
  <c r="EK5" i="30"/>
  <c r="ES5" i="30"/>
  <c r="CZ5" i="30"/>
  <c r="CI5" i="30"/>
  <c r="BV5" i="30"/>
  <c r="CD5" i="30"/>
  <c r="AS5" i="30"/>
  <c r="BI5" i="30"/>
  <c r="AJ5" i="30"/>
  <c r="N5" i="30"/>
  <c r="BL5" i="30"/>
  <c r="AU5" i="30"/>
  <c r="BQ5" i="30"/>
  <c r="DJ5" i="30"/>
  <c r="EV5" i="30"/>
  <c r="ED5" i="30"/>
  <c r="FQ5" i="30"/>
  <c r="HC5" i="30"/>
  <c r="GK5" i="30"/>
  <c r="HW5" i="30"/>
  <c r="JI5" i="30"/>
  <c r="JT5" i="30"/>
  <c r="KC5" i="30"/>
  <c r="LV5" i="30"/>
  <c r="NE5" i="30"/>
  <c r="MH5" i="30"/>
  <c r="NU5" i="30"/>
  <c r="NF5" i="30" l="1"/>
  <c r="NF6" i="30"/>
  <c r="NF7" i="30"/>
  <c r="AC54" i="30" l="1"/>
  <c r="AA54" i="30"/>
  <c r="Y54" i="30"/>
  <c r="W54" i="30"/>
  <c r="U54" i="30"/>
  <c r="S54" i="30"/>
  <c r="Q54" i="30"/>
  <c r="O54" i="30"/>
  <c r="M54" i="30"/>
  <c r="K54" i="30"/>
  <c r="I54" i="30"/>
  <c r="G54" i="30"/>
  <c r="E54" i="30"/>
  <c r="AC53" i="30"/>
  <c r="AA53" i="30"/>
  <c r="Y53" i="30"/>
  <c r="W53" i="30"/>
  <c r="U53" i="30"/>
  <c r="S53" i="30"/>
  <c r="Q53" i="30"/>
  <c r="O53" i="30"/>
  <c r="M53" i="30"/>
  <c r="K53" i="30"/>
  <c r="I53" i="30"/>
  <c r="G53" i="30"/>
  <c r="E53" i="30"/>
  <c r="AA47" i="30"/>
  <c r="AD14" i="30"/>
  <c r="AC14" i="30"/>
  <c r="AB14" i="30"/>
  <c r="V14" i="30"/>
  <c r="U14" i="30"/>
  <c r="T14" i="30"/>
  <c r="S14" i="30"/>
  <c r="N14" i="30"/>
  <c r="L14" i="30"/>
  <c r="F14" i="30"/>
  <c r="AI13" i="30"/>
  <c r="AG13" i="30"/>
  <c r="AF13" i="30"/>
  <c r="AC13" i="30"/>
  <c r="AA13" i="30"/>
  <c r="Y13" i="30"/>
  <c r="X13" i="30"/>
  <c r="W13" i="30"/>
  <c r="T13" i="30"/>
  <c r="R13" i="30"/>
  <c r="Q13" i="30"/>
  <c r="K13" i="30"/>
  <c r="I13" i="30"/>
  <c r="H13" i="30"/>
  <c r="G13" i="30"/>
  <c r="E13" i="30"/>
  <c r="OK11" i="30"/>
  <c r="OK14" i="30" s="1"/>
  <c r="OJ11" i="30"/>
  <c r="OJ14" i="30" s="1"/>
  <c r="OI11" i="30"/>
  <c r="OI14" i="30" s="1"/>
  <c r="OH11" i="30"/>
  <c r="OH14" i="30" s="1"/>
  <c r="OG11" i="30"/>
  <c r="OG14" i="30" s="1"/>
  <c r="OF11" i="30"/>
  <c r="OF14" i="30" s="1"/>
  <c r="OE11" i="30"/>
  <c r="OE14" i="30" s="1"/>
  <c r="OD11" i="30"/>
  <c r="OD14" i="30" s="1"/>
  <c r="OC11" i="30"/>
  <c r="OC14" i="30" s="1"/>
  <c r="OB11" i="30"/>
  <c r="OB14" i="30" s="1"/>
  <c r="OA11" i="30"/>
  <c r="OA14" i="30" s="1"/>
  <c r="NZ11" i="30"/>
  <c r="NZ14" i="30" s="1"/>
  <c r="NY11" i="30"/>
  <c r="NY14" i="30" s="1"/>
  <c r="NX11" i="30"/>
  <c r="NX14" i="30" s="1"/>
  <c r="NW11" i="30"/>
  <c r="NW14" i="30" s="1"/>
  <c r="NV11" i="30"/>
  <c r="NV14" i="30" s="1"/>
  <c r="NU11" i="30"/>
  <c r="NU14" i="30" s="1"/>
  <c r="NT11" i="30"/>
  <c r="NT14" i="30" s="1"/>
  <c r="NS11" i="30"/>
  <c r="NS14" i="30" s="1"/>
  <c r="NR11" i="30"/>
  <c r="NR14" i="30" s="1"/>
  <c r="NQ11" i="30"/>
  <c r="NQ14" i="30" s="1"/>
  <c r="NP11" i="30"/>
  <c r="NP14" i="30" s="1"/>
  <c r="NO11" i="30"/>
  <c r="NO14" i="30" s="1"/>
  <c r="NN11" i="30"/>
  <c r="NN14" i="30" s="1"/>
  <c r="NM11" i="30"/>
  <c r="NM14" i="30" s="1"/>
  <c r="NL11" i="30"/>
  <c r="NL14" i="30" s="1"/>
  <c r="NK11" i="30"/>
  <c r="NK14" i="30" s="1"/>
  <c r="NJ11" i="30"/>
  <c r="NJ14" i="30" s="1"/>
  <c r="NI11" i="30"/>
  <c r="NI14" i="30" s="1"/>
  <c r="NH11" i="30"/>
  <c r="NH14" i="30" s="1"/>
  <c r="NG11" i="30"/>
  <c r="NF11" i="30"/>
  <c r="AA48" i="30" s="1"/>
  <c r="NE11" i="30"/>
  <c r="NE14" i="30" s="1"/>
  <c r="ND11" i="30"/>
  <c r="ND14" i="30" s="1"/>
  <c r="NC11" i="30"/>
  <c r="NC14" i="30" s="1"/>
  <c r="NB11" i="30"/>
  <c r="NB14" i="30" s="1"/>
  <c r="NA11" i="30"/>
  <c r="NA14" i="30" s="1"/>
  <c r="MZ11" i="30"/>
  <c r="MZ14" i="30" s="1"/>
  <c r="MY11" i="30"/>
  <c r="MY14" i="30" s="1"/>
  <c r="MX11" i="30"/>
  <c r="MX14" i="30" s="1"/>
  <c r="MW11" i="30"/>
  <c r="MW14" i="30" s="1"/>
  <c r="MV11" i="30"/>
  <c r="MV14" i="30" s="1"/>
  <c r="MU11" i="30"/>
  <c r="MU14" i="30" s="1"/>
  <c r="MT11" i="30"/>
  <c r="MT14" i="30" s="1"/>
  <c r="MS11" i="30"/>
  <c r="MS14" i="30" s="1"/>
  <c r="MR11" i="30"/>
  <c r="MR14" i="30" s="1"/>
  <c r="MQ11" i="30"/>
  <c r="MQ14" i="30" s="1"/>
  <c r="MP11" i="30"/>
  <c r="MP14" i="30" s="1"/>
  <c r="MO11" i="30"/>
  <c r="MO14" i="30" s="1"/>
  <c r="MN11" i="30"/>
  <c r="MN14" i="30" s="1"/>
  <c r="MM11" i="30"/>
  <c r="MM14" i="30" s="1"/>
  <c r="ML11" i="30"/>
  <c r="ML14" i="30" s="1"/>
  <c r="MK11" i="30"/>
  <c r="MK14" i="30" s="1"/>
  <c r="MJ11" i="30"/>
  <c r="MJ14" i="30" s="1"/>
  <c r="MI11" i="30"/>
  <c r="MI14" i="30" s="1"/>
  <c r="MH11" i="30"/>
  <c r="MH14" i="30" s="1"/>
  <c r="MG11" i="30"/>
  <c r="MG14" i="30" s="1"/>
  <c r="MF11" i="30"/>
  <c r="MF14" i="30" s="1"/>
  <c r="ME11" i="30"/>
  <c r="ME14" i="30" s="1"/>
  <c r="MD11" i="30"/>
  <c r="MC11" i="30"/>
  <c r="MC14" i="30" s="1"/>
  <c r="MB11" i="30"/>
  <c r="MB14" i="30" s="1"/>
  <c r="MA11" i="30"/>
  <c r="MA14" i="30" s="1"/>
  <c r="LZ11" i="30"/>
  <c r="LZ14" i="30" s="1"/>
  <c r="LY11" i="30"/>
  <c r="LY14" i="30" s="1"/>
  <c r="LX11" i="30"/>
  <c r="LX14" i="30" s="1"/>
  <c r="LW11" i="30"/>
  <c r="LW14" i="30" s="1"/>
  <c r="LV11" i="30"/>
  <c r="LV14" i="30" s="1"/>
  <c r="LU11" i="30"/>
  <c r="LU14" i="30" s="1"/>
  <c r="LT11" i="30"/>
  <c r="LT14" i="30" s="1"/>
  <c r="LS11" i="30"/>
  <c r="LS14" i="30" s="1"/>
  <c r="LR11" i="30"/>
  <c r="LR14" i="30" s="1"/>
  <c r="LQ11" i="30"/>
  <c r="LQ14" i="30" s="1"/>
  <c r="LP11" i="30"/>
  <c r="LP14" i="30" s="1"/>
  <c r="LO11" i="30"/>
  <c r="LO14" i="30" s="1"/>
  <c r="LN11" i="30"/>
  <c r="LN14" i="30" s="1"/>
  <c r="LM11" i="30"/>
  <c r="LM14" i="30" s="1"/>
  <c r="LL11" i="30"/>
  <c r="LL14" i="30" s="1"/>
  <c r="LK11" i="30"/>
  <c r="LK14" i="30" s="1"/>
  <c r="LJ11" i="30"/>
  <c r="LJ14" i="30" s="1"/>
  <c r="LI11" i="30"/>
  <c r="LI14" i="30" s="1"/>
  <c r="LH11" i="30"/>
  <c r="LH14" i="30" s="1"/>
  <c r="LG11" i="30"/>
  <c r="LG14" i="30" s="1"/>
  <c r="LF11" i="30"/>
  <c r="LF14" i="30" s="1"/>
  <c r="LE11" i="30"/>
  <c r="LE14" i="30" s="1"/>
  <c r="LD11" i="30"/>
  <c r="LD14" i="30" s="1"/>
  <c r="LC11" i="30"/>
  <c r="LC14" i="30" s="1"/>
  <c r="LB11" i="30"/>
  <c r="LB14" i="30" s="1"/>
  <c r="KU11" i="30"/>
  <c r="KT11" i="30"/>
  <c r="KT14" i="30" s="1"/>
  <c r="KS11" i="30"/>
  <c r="KS14" i="30" s="1"/>
  <c r="KR11" i="30"/>
  <c r="KR14" i="30" s="1"/>
  <c r="KQ11" i="30"/>
  <c r="KQ14" i="30" s="1"/>
  <c r="KP11" i="30"/>
  <c r="KP14" i="30" s="1"/>
  <c r="KO11" i="30"/>
  <c r="KO14" i="30" s="1"/>
  <c r="KN11" i="30"/>
  <c r="KN14" i="30" s="1"/>
  <c r="KM11" i="30"/>
  <c r="KM14" i="30" s="1"/>
  <c r="KL11" i="30"/>
  <c r="KL14" i="30" s="1"/>
  <c r="KK11" i="30"/>
  <c r="KK14" i="30" s="1"/>
  <c r="KJ11" i="30"/>
  <c r="KJ14" i="30" s="1"/>
  <c r="KI11" i="30"/>
  <c r="KI14" i="30" s="1"/>
  <c r="KH11" i="30"/>
  <c r="KH14" i="30" s="1"/>
  <c r="KG11" i="30"/>
  <c r="KG14" i="30" s="1"/>
  <c r="KF11" i="30"/>
  <c r="KF14" i="30" s="1"/>
  <c r="KE11" i="30"/>
  <c r="KE14" i="30" s="1"/>
  <c r="KD11" i="30"/>
  <c r="KD14" i="30" s="1"/>
  <c r="KC11" i="30"/>
  <c r="KC14" i="30" s="1"/>
  <c r="KB11" i="30"/>
  <c r="KB14" i="30" s="1"/>
  <c r="KA11" i="30"/>
  <c r="KA14" i="30" s="1"/>
  <c r="JZ11" i="30"/>
  <c r="JZ14" i="30" s="1"/>
  <c r="JY11" i="30"/>
  <c r="JY14" i="30" s="1"/>
  <c r="JX11" i="30"/>
  <c r="JX14" i="30" s="1"/>
  <c r="JW11" i="30"/>
  <c r="JW14" i="30" s="1"/>
  <c r="JV11" i="30"/>
  <c r="JV14" i="30" s="1"/>
  <c r="JU11" i="30"/>
  <c r="JU14" i="30" s="1"/>
  <c r="JT11" i="30"/>
  <c r="JT14" i="30" s="1"/>
  <c r="JS11" i="30"/>
  <c r="JS14" i="30" s="1"/>
  <c r="JR11" i="30"/>
  <c r="JR14" i="30" s="1"/>
  <c r="JQ11" i="30"/>
  <c r="JQ14" i="30" s="1"/>
  <c r="JP11" i="30"/>
  <c r="JP14" i="30" s="1"/>
  <c r="JO11" i="30"/>
  <c r="JO14" i="30" s="1"/>
  <c r="JN11" i="30"/>
  <c r="JN14" i="30" s="1"/>
  <c r="JM11" i="30"/>
  <c r="JM14" i="30" s="1"/>
  <c r="JL11" i="30"/>
  <c r="JL14" i="30" s="1"/>
  <c r="JK11" i="30"/>
  <c r="JK14" i="30" s="1"/>
  <c r="JJ11" i="30"/>
  <c r="JJ14" i="30" s="1"/>
  <c r="JI11" i="30"/>
  <c r="JI14" i="30" s="1"/>
  <c r="JH11" i="30"/>
  <c r="JH14" i="30" s="1"/>
  <c r="JG11" i="30"/>
  <c r="JG14" i="30" s="1"/>
  <c r="JF11" i="30"/>
  <c r="JF14" i="30" s="1"/>
  <c r="JE11" i="30"/>
  <c r="JE14" i="30" s="1"/>
  <c r="JD11" i="30"/>
  <c r="JD14" i="30" s="1"/>
  <c r="JC11" i="30"/>
  <c r="JC14" i="30" s="1"/>
  <c r="JB11" i="30"/>
  <c r="JB14" i="30" s="1"/>
  <c r="JA11" i="30"/>
  <c r="JA14" i="30" s="1"/>
  <c r="IZ11" i="30"/>
  <c r="IZ14" i="30" s="1"/>
  <c r="IY11" i="30"/>
  <c r="IY14" i="30" s="1"/>
  <c r="IX11" i="30"/>
  <c r="IX14" i="30" s="1"/>
  <c r="IW11" i="30"/>
  <c r="IW14" i="30" s="1"/>
  <c r="IV11" i="30"/>
  <c r="IV14" i="30" s="1"/>
  <c r="IU11" i="30"/>
  <c r="IU14" i="30" s="1"/>
  <c r="IT11" i="30"/>
  <c r="IT14" i="30" s="1"/>
  <c r="IS11" i="30"/>
  <c r="IS14" i="30" s="1"/>
  <c r="IR11" i="30"/>
  <c r="IR14" i="30" s="1"/>
  <c r="IQ11" i="30"/>
  <c r="IQ14" i="30" s="1"/>
  <c r="IP11" i="30"/>
  <c r="IO11" i="30"/>
  <c r="IO14" i="30" s="1"/>
  <c r="IN11" i="30"/>
  <c r="IN14" i="30" s="1"/>
  <c r="IM11" i="30"/>
  <c r="IM14" i="30" s="1"/>
  <c r="IL11" i="30"/>
  <c r="IL14" i="30" s="1"/>
  <c r="IK11" i="30"/>
  <c r="IK14" i="30" s="1"/>
  <c r="IJ11" i="30"/>
  <c r="IJ14" i="30" s="1"/>
  <c r="II11" i="30"/>
  <c r="II14" i="30" s="1"/>
  <c r="IH11" i="30"/>
  <c r="IH14" i="30" s="1"/>
  <c r="IG11" i="30"/>
  <c r="IG14" i="30" s="1"/>
  <c r="IF11" i="30"/>
  <c r="IF14" i="30" s="1"/>
  <c r="IE11" i="30"/>
  <c r="IE14" i="30" s="1"/>
  <c r="ID11" i="30"/>
  <c r="ID14" i="30" s="1"/>
  <c r="IC11" i="30"/>
  <c r="IC14" i="30" s="1"/>
  <c r="IB11" i="30"/>
  <c r="IB14" i="30" s="1"/>
  <c r="IA11" i="30"/>
  <c r="IA14" i="30" s="1"/>
  <c r="HZ11" i="30"/>
  <c r="HZ14" i="30" s="1"/>
  <c r="HY11" i="30"/>
  <c r="HY14" i="30" s="1"/>
  <c r="HX11" i="30"/>
  <c r="HX14" i="30" s="1"/>
  <c r="HW11" i="30"/>
  <c r="HW14" i="30" s="1"/>
  <c r="HV11" i="30"/>
  <c r="HV14" i="30" s="1"/>
  <c r="HU11" i="30"/>
  <c r="HU14" i="30" s="1"/>
  <c r="HT11" i="30"/>
  <c r="HT14" i="30" s="1"/>
  <c r="HS11" i="30"/>
  <c r="HS14" i="30" s="1"/>
  <c r="HR11" i="30"/>
  <c r="HR14" i="30" s="1"/>
  <c r="HQ11" i="30"/>
  <c r="HQ14" i="30" s="1"/>
  <c r="HP11" i="30"/>
  <c r="HP14" i="30" s="1"/>
  <c r="HO11" i="30"/>
  <c r="HO14" i="30" s="1"/>
  <c r="HN11" i="30"/>
  <c r="HN14" i="30" s="1"/>
  <c r="HM11" i="30"/>
  <c r="HM14" i="30" s="1"/>
  <c r="HL11" i="30"/>
  <c r="HL14" i="30" s="1"/>
  <c r="HK11" i="30"/>
  <c r="HJ11" i="30"/>
  <c r="HJ14" i="30" s="1"/>
  <c r="HI11" i="30"/>
  <c r="HI14" i="30" s="1"/>
  <c r="HH11" i="30"/>
  <c r="HH14" i="30" s="1"/>
  <c r="HG11" i="30"/>
  <c r="HG14" i="30" s="1"/>
  <c r="HF11" i="30"/>
  <c r="HF14" i="30" s="1"/>
  <c r="HE11" i="30"/>
  <c r="HE14" i="30" s="1"/>
  <c r="HD11" i="30"/>
  <c r="HD14" i="30" s="1"/>
  <c r="HC11" i="30"/>
  <c r="HC14" i="30" s="1"/>
  <c r="HB11" i="30"/>
  <c r="HB14" i="30" s="1"/>
  <c r="HA11" i="30"/>
  <c r="HA14" i="30" s="1"/>
  <c r="GZ11" i="30"/>
  <c r="GZ14" i="30" s="1"/>
  <c r="GY11" i="30"/>
  <c r="GY14" i="30" s="1"/>
  <c r="GX11" i="30"/>
  <c r="GX14" i="30" s="1"/>
  <c r="GW11" i="30"/>
  <c r="GW14" i="30" s="1"/>
  <c r="GV11" i="30"/>
  <c r="GV14" i="30" s="1"/>
  <c r="GU11" i="30"/>
  <c r="GU14" i="30" s="1"/>
  <c r="GT11" i="30"/>
  <c r="GT14" i="30" s="1"/>
  <c r="GS11" i="30"/>
  <c r="GS14" i="30" s="1"/>
  <c r="GR11" i="30"/>
  <c r="GR14" i="30" s="1"/>
  <c r="GQ11" i="30"/>
  <c r="GQ14" i="30" s="1"/>
  <c r="GP11" i="30"/>
  <c r="GP14" i="30" s="1"/>
  <c r="GO11" i="30"/>
  <c r="GO14" i="30" s="1"/>
  <c r="GN11" i="30"/>
  <c r="GN14" i="30" s="1"/>
  <c r="GM11" i="30"/>
  <c r="GM14" i="30" s="1"/>
  <c r="GL11" i="30"/>
  <c r="GL14" i="30" s="1"/>
  <c r="GK11" i="30"/>
  <c r="GK14" i="30" s="1"/>
  <c r="GJ11" i="30"/>
  <c r="GJ14" i="30" s="1"/>
  <c r="GI11" i="30"/>
  <c r="GI14" i="30" s="1"/>
  <c r="GH11" i="30"/>
  <c r="GH14" i="30" s="1"/>
  <c r="GG11" i="30"/>
  <c r="GG14" i="30" s="1"/>
  <c r="GF11" i="30"/>
  <c r="GF14" i="30" s="1"/>
  <c r="GE11" i="30"/>
  <c r="GE14" i="30" s="1"/>
  <c r="GD11" i="30"/>
  <c r="GD14" i="30" s="1"/>
  <c r="GC11" i="30"/>
  <c r="GC14" i="30" s="1"/>
  <c r="GB11" i="30"/>
  <c r="GB14" i="30" s="1"/>
  <c r="GA11" i="30"/>
  <c r="GA14" i="30" s="1"/>
  <c r="FZ11" i="30"/>
  <c r="FZ14" i="30" s="1"/>
  <c r="FY11" i="30"/>
  <c r="FY14" i="30" s="1"/>
  <c r="FX11" i="30"/>
  <c r="FX14" i="30" s="1"/>
  <c r="FW11" i="30"/>
  <c r="FW14" i="30" s="1"/>
  <c r="FV11" i="30"/>
  <c r="FV14" i="30" s="1"/>
  <c r="FU11" i="30"/>
  <c r="FU14" i="30" s="1"/>
  <c r="FT11" i="30"/>
  <c r="FT14" i="30" s="1"/>
  <c r="FS11" i="30"/>
  <c r="FS14" i="30" s="1"/>
  <c r="FR11" i="30"/>
  <c r="FR14" i="30" s="1"/>
  <c r="FQ11" i="30"/>
  <c r="FQ14" i="30" s="1"/>
  <c r="FM11" i="30"/>
  <c r="FL11" i="30"/>
  <c r="FL14" i="30" s="1"/>
  <c r="FK11" i="30"/>
  <c r="FK14" i="30" s="1"/>
  <c r="FJ11" i="30"/>
  <c r="FJ14" i="30" s="1"/>
  <c r="FI11" i="30"/>
  <c r="FI14" i="30" s="1"/>
  <c r="FH11" i="30"/>
  <c r="FH14" i="30" s="1"/>
  <c r="FG11" i="30"/>
  <c r="FG14" i="30" s="1"/>
  <c r="FF11" i="30"/>
  <c r="FF14" i="30" s="1"/>
  <c r="FE11" i="30"/>
  <c r="FE14" i="30" s="1"/>
  <c r="FD11" i="30"/>
  <c r="FD14" i="30" s="1"/>
  <c r="FC11" i="30"/>
  <c r="FC14" i="30" s="1"/>
  <c r="FB11" i="30"/>
  <c r="FA11" i="30"/>
  <c r="FA14" i="30" s="1"/>
  <c r="EZ11" i="30"/>
  <c r="EZ14" i="30" s="1"/>
  <c r="EY11" i="30"/>
  <c r="EY14" i="30" s="1"/>
  <c r="EX11" i="30"/>
  <c r="EX14" i="30" s="1"/>
  <c r="EW11" i="30"/>
  <c r="EW14" i="30" s="1"/>
  <c r="EV11" i="30"/>
  <c r="EV14" i="30" s="1"/>
  <c r="EU11" i="30"/>
  <c r="EU14" i="30" s="1"/>
  <c r="ET11" i="30"/>
  <c r="ET14" i="30" s="1"/>
  <c r="ES11" i="30"/>
  <c r="ES14" i="30" s="1"/>
  <c r="ER11" i="30"/>
  <c r="ER14" i="30" s="1"/>
  <c r="EQ11" i="30"/>
  <c r="EQ14" i="30" s="1"/>
  <c r="EP11" i="30"/>
  <c r="EP14" i="30" s="1"/>
  <c r="EO11" i="30"/>
  <c r="EO14" i="30" s="1"/>
  <c r="EN11" i="30"/>
  <c r="EN14" i="30" s="1"/>
  <c r="EM11" i="30"/>
  <c r="EM14" i="30" s="1"/>
  <c r="EL11" i="30"/>
  <c r="EL14" i="30" s="1"/>
  <c r="EK11" i="30"/>
  <c r="EK14" i="30" s="1"/>
  <c r="EJ11" i="30"/>
  <c r="EJ14" i="30" s="1"/>
  <c r="EI11" i="30"/>
  <c r="EI14" i="30" s="1"/>
  <c r="EH11" i="30"/>
  <c r="EH14" i="30" s="1"/>
  <c r="EG11" i="30"/>
  <c r="EG14" i="30" s="1"/>
  <c r="EF11" i="30"/>
  <c r="EF14" i="30" s="1"/>
  <c r="EE11" i="30"/>
  <c r="EE14" i="30" s="1"/>
  <c r="ED11" i="30"/>
  <c r="ED14" i="30" s="1"/>
  <c r="EC11" i="30"/>
  <c r="EC14" i="30" s="1"/>
  <c r="EB11" i="30"/>
  <c r="EB14" i="30" s="1"/>
  <c r="EA11" i="30"/>
  <c r="EA14" i="30" s="1"/>
  <c r="DZ11" i="30"/>
  <c r="DZ14" i="30" s="1"/>
  <c r="DY11" i="30"/>
  <c r="DY14" i="30" s="1"/>
  <c r="DX11" i="30"/>
  <c r="DX14" i="30" s="1"/>
  <c r="DW11" i="30"/>
  <c r="DV11" i="30"/>
  <c r="DV14" i="30" s="1"/>
  <c r="DU11" i="30"/>
  <c r="DU14" i="30" s="1"/>
  <c r="DT11" i="30"/>
  <c r="DT14" i="30" s="1"/>
  <c r="DS11" i="30"/>
  <c r="DS14" i="30" s="1"/>
  <c r="DR11" i="30"/>
  <c r="DR14" i="30" s="1"/>
  <c r="DQ11" i="30"/>
  <c r="DQ14" i="30" s="1"/>
  <c r="DP11" i="30"/>
  <c r="DP14" i="30" s="1"/>
  <c r="DO11" i="30"/>
  <c r="DO14" i="30" s="1"/>
  <c r="DN11" i="30"/>
  <c r="DN14" i="30" s="1"/>
  <c r="DM11" i="30"/>
  <c r="DM14" i="30" s="1"/>
  <c r="DL11" i="30"/>
  <c r="DL14" i="30" s="1"/>
  <c r="DK11" i="30"/>
  <c r="DK14" i="30" s="1"/>
  <c r="DJ11" i="30"/>
  <c r="DJ14" i="30" s="1"/>
  <c r="DI11" i="30"/>
  <c r="DI14" i="30" s="1"/>
  <c r="DH11" i="30"/>
  <c r="DH14" i="30" s="1"/>
  <c r="DG11" i="30"/>
  <c r="DG14" i="30" s="1"/>
  <c r="DF11" i="30"/>
  <c r="DF14" i="30" s="1"/>
  <c r="DE11" i="30"/>
  <c r="DE14" i="30" s="1"/>
  <c r="DD11" i="30"/>
  <c r="DD14" i="30" s="1"/>
  <c r="DC11" i="30"/>
  <c r="DC14" i="30" s="1"/>
  <c r="DB11" i="30"/>
  <c r="DB14" i="30" s="1"/>
  <c r="DA11" i="30"/>
  <c r="DA14" i="30" s="1"/>
  <c r="CZ11" i="30"/>
  <c r="CZ14" i="30" s="1"/>
  <c r="CY11" i="30"/>
  <c r="CY14" i="30" s="1"/>
  <c r="CX11" i="30"/>
  <c r="CX14" i="30" s="1"/>
  <c r="CW11" i="30"/>
  <c r="CW14" i="30" s="1"/>
  <c r="CV11" i="30"/>
  <c r="CV14" i="30" s="1"/>
  <c r="CU11" i="30"/>
  <c r="CU14" i="30" s="1"/>
  <c r="CT11" i="30"/>
  <c r="CT14" i="30" s="1"/>
  <c r="CS11" i="30"/>
  <c r="CR11" i="30"/>
  <c r="CR14" i="30" s="1"/>
  <c r="CQ11" i="30"/>
  <c r="CQ14" i="30" s="1"/>
  <c r="CP11" i="30"/>
  <c r="CP14" i="30" s="1"/>
  <c r="CO11" i="30"/>
  <c r="CO14" i="30" s="1"/>
  <c r="CN11" i="30"/>
  <c r="CN14" i="30" s="1"/>
  <c r="CM11" i="30"/>
  <c r="CM14" i="30" s="1"/>
  <c r="CL11" i="30"/>
  <c r="CL14" i="30" s="1"/>
  <c r="CK11" i="30"/>
  <c r="CK14" i="30" s="1"/>
  <c r="CJ11" i="30"/>
  <c r="CJ14" i="30" s="1"/>
  <c r="CI11" i="30"/>
  <c r="CI14" i="30" s="1"/>
  <c r="CH11" i="30"/>
  <c r="CH14" i="30" s="1"/>
  <c r="CG11" i="30"/>
  <c r="CG14" i="30" s="1"/>
  <c r="CF11" i="30"/>
  <c r="CF14" i="30" s="1"/>
  <c r="CE11" i="30"/>
  <c r="CE14" i="30" s="1"/>
  <c r="CD11" i="30"/>
  <c r="CD14" i="30" s="1"/>
  <c r="CC11" i="30"/>
  <c r="CC14" i="30" s="1"/>
  <c r="CB11" i="30"/>
  <c r="CB14" i="30" s="1"/>
  <c r="CA11" i="30"/>
  <c r="CA14" i="30" s="1"/>
  <c r="BZ11" i="30"/>
  <c r="BZ14" i="30" s="1"/>
  <c r="BY11" i="30"/>
  <c r="BY14" i="30" s="1"/>
  <c r="BX11" i="30"/>
  <c r="BX14" i="30" s="1"/>
  <c r="BW11" i="30"/>
  <c r="BW14" i="30" s="1"/>
  <c r="BV11" i="30"/>
  <c r="BV14" i="30" s="1"/>
  <c r="BU11" i="30"/>
  <c r="BU14" i="30" s="1"/>
  <c r="BT11" i="30"/>
  <c r="BT14" i="30" s="1"/>
  <c r="BS11" i="30"/>
  <c r="BS14" i="30" s="1"/>
  <c r="BR11" i="30"/>
  <c r="BR14" i="30" s="1"/>
  <c r="BQ11" i="30"/>
  <c r="BQ14" i="30" s="1"/>
  <c r="BP11" i="30"/>
  <c r="BP14" i="30" s="1"/>
  <c r="BO11" i="30"/>
  <c r="BO14" i="30" s="1"/>
  <c r="BN11" i="30"/>
  <c r="BM11" i="30"/>
  <c r="BM14" i="30" s="1"/>
  <c r="BL11" i="30"/>
  <c r="BL14" i="30" s="1"/>
  <c r="BK11" i="30"/>
  <c r="BK14" i="30" s="1"/>
  <c r="BJ11" i="30"/>
  <c r="BJ14" i="30" s="1"/>
  <c r="BI11" i="30"/>
  <c r="BI14" i="30" s="1"/>
  <c r="BH11" i="30"/>
  <c r="BH14" i="30" s="1"/>
  <c r="BG11" i="30"/>
  <c r="BG14" i="30" s="1"/>
  <c r="BF11" i="30"/>
  <c r="BF14" i="30" s="1"/>
  <c r="BE11" i="30"/>
  <c r="BE14" i="30" s="1"/>
  <c r="BD11" i="30"/>
  <c r="BD14" i="30" s="1"/>
  <c r="BC11" i="30"/>
  <c r="BC14" i="30" s="1"/>
  <c r="BB11" i="30"/>
  <c r="BB14" i="30" s="1"/>
  <c r="BA11" i="30"/>
  <c r="BA14" i="30" s="1"/>
  <c r="AZ11" i="30"/>
  <c r="AZ14" i="30" s="1"/>
  <c r="AY11" i="30"/>
  <c r="AY14" i="30" s="1"/>
  <c r="AX11" i="30"/>
  <c r="AX14" i="30" s="1"/>
  <c r="AW11" i="30"/>
  <c r="AW14" i="30" s="1"/>
  <c r="AV11" i="30"/>
  <c r="AV14" i="30" s="1"/>
  <c r="AU11" i="30"/>
  <c r="AU14" i="30" s="1"/>
  <c r="AT11" i="30"/>
  <c r="AT14" i="30" s="1"/>
  <c r="AS11" i="30"/>
  <c r="AS14" i="30" s="1"/>
  <c r="AR11" i="30"/>
  <c r="AR14" i="30" s="1"/>
  <c r="AQ11" i="30"/>
  <c r="AQ14" i="30" s="1"/>
  <c r="AP11" i="30"/>
  <c r="AP14" i="30" s="1"/>
  <c r="AO11" i="30"/>
  <c r="AO14" i="30" s="1"/>
  <c r="AN11" i="30"/>
  <c r="AM11" i="30"/>
  <c r="AM14" i="30" s="1"/>
  <c r="AL11" i="30"/>
  <c r="AL14" i="30" s="1"/>
  <c r="AK11" i="30"/>
  <c r="AK14" i="30" s="1"/>
  <c r="AJ11" i="30"/>
  <c r="AI11" i="30"/>
  <c r="AI14" i="30" s="1"/>
  <c r="AH11" i="30"/>
  <c r="AH14" i="30" s="1"/>
  <c r="AG11" i="30"/>
  <c r="AG14" i="30" s="1"/>
  <c r="AF11" i="30"/>
  <c r="AF14" i="30" s="1"/>
  <c r="AE11" i="30"/>
  <c r="AE14" i="30" s="1"/>
  <c r="AD11" i="30"/>
  <c r="AC11" i="30"/>
  <c r="AB11" i="30"/>
  <c r="AA11" i="30"/>
  <c r="AA14" i="30" s="1"/>
  <c r="Z11" i="30"/>
  <c r="Z14" i="30" s="1"/>
  <c r="Y11" i="30"/>
  <c r="Y14" i="30" s="1"/>
  <c r="X11" i="30"/>
  <c r="X14" i="30" s="1"/>
  <c r="W11" i="30"/>
  <c r="W14" i="30" s="1"/>
  <c r="V11" i="30"/>
  <c r="U11" i="30"/>
  <c r="T11" i="30"/>
  <c r="S11" i="30"/>
  <c r="R11" i="30"/>
  <c r="R14" i="30" s="1"/>
  <c r="Q11" i="30"/>
  <c r="Q14" i="30" s="1"/>
  <c r="P11" i="30"/>
  <c r="P14" i="30" s="1"/>
  <c r="O11" i="30"/>
  <c r="O14" i="30" s="1"/>
  <c r="N11" i="30"/>
  <c r="M11" i="30"/>
  <c r="M14" i="30" s="1"/>
  <c r="L11" i="30"/>
  <c r="K11" i="30"/>
  <c r="K14" i="30" s="1"/>
  <c r="J11" i="30"/>
  <c r="J14" i="30" s="1"/>
  <c r="I11" i="30"/>
  <c r="I14" i="30" s="1"/>
  <c r="H11" i="30"/>
  <c r="G11" i="30"/>
  <c r="G14" i="30" s="1"/>
  <c r="F11" i="30"/>
  <c r="E11" i="30"/>
  <c r="OK10" i="30"/>
  <c r="OK13" i="30" s="1"/>
  <c r="OJ10" i="30"/>
  <c r="OJ13" i="30" s="1"/>
  <c r="OI10" i="30"/>
  <c r="OI13" i="30" s="1"/>
  <c r="OH10" i="30"/>
  <c r="OH13" i="30" s="1"/>
  <c r="OG10" i="30"/>
  <c r="OG13" i="30" s="1"/>
  <c r="OF10" i="30"/>
  <c r="OF13" i="30" s="1"/>
  <c r="OE10" i="30"/>
  <c r="OE13" i="30" s="1"/>
  <c r="OD10" i="30"/>
  <c r="OD13" i="30" s="1"/>
  <c r="OC10" i="30"/>
  <c r="OC13" i="30" s="1"/>
  <c r="OB10" i="30"/>
  <c r="OB13" i="30" s="1"/>
  <c r="OA10" i="30"/>
  <c r="OA13" i="30" s="1"/>
  <c r="NZ10" i="30"/>
  <c r="NZ13" i="30" s="1"/>
  <c r="NY10" i="30"/>
  <c r="NY13" i="30" s="1"/>
  <c r="NX10" i="30"/>
  <c r="NX13" i="30" s="1"/>
  <c r="NW10" i="30"/>
  <c r="NW13" i="30" s="1"/>
  <c r="NV10" i="30"/>
  <c r="NV13" i="30" s="1"/>
  <c r="NU10" i="30"/>
  <c r="NU13" i="30" s="1"/>
  <c r="NT10" i="30"/>
  <c r="NT13" i="30" s="1"/>
  <c r="NS10" i="30"/>
  <c r="NS13" i="30" s="1"/>
  <c r="NR10" i="30"/>
  <c r="NR13" i="30" s="1"/>
  <c r="NQ10" i="30"/>
  <c r="NQ13" i="30" s="1"/>
  <c r="NP10" i="30"/>
  <c r="NP13" i="30" s="1"/>
  <c r="NO10" i="30"/>
  <c r="NO13" i="30" s="1"/>
  <c r="NN10" i="30"/>
  <c r="NN13" i="30" s="1"/>
  <c r="NM10" i="30"/>
  <c r="NM13" i="30" s="1"/>
  <c r="NL10" i="30"/>
  <c r="NL13" i="30" s="1"/>
  <c r="NK10" i="30"/>
  <c r="NK13" i="30" s="1"/>
  <c r="NJ10" i="30"/>
  <c r="NJ13" i="30" s="1"/>
  <c r="NI10" i="30"/>
  <c r="NH10" i="30"/>
  <c r="NH13" i="30" s="1"/>
  <c r="NG10" i="30"/>
  <c r="NF10" i="30"/>
  <c r="NE10" i="30"/>
  <c r="NE13" i="30" s="1"/>
  <c r="ND10" i="30"/>
  <c r="ND13" i="30" s="1"/>
  <c r="NC10" i="30"/>
  <c r="NC13" i="30" s="1"/>
  <c r="NB10" i="30"/>
  <c r="NB13" i="30" s="1"/>
  <c r="NA10" i="30"/>
  <c r="NA13" i="30" s="1"/>
  <c r="MZ10" i="30"/>
  <c r="MZ13" i="30" s="1"/>
  <c r="MY10" i="30"/>
  <c r="MY13" i="30" s="1"/>
  <c r="MX10" i="30"/>
  <c r="MX13" i="30" s="1"/>
  <c r="MW10" i="30"/>
  <c r="MW13" i="30" s="1"/>
  <c r="MV10" i="30"/>
  <c r="MV13" i="30" s="1"/>
  <c r="MU10" i="30"/>
  <c r="MU13" i="30" s="1"/>
  <c r="MT10" i="30"/>
  <c r="MT13" i="30" s="1"/>
  <c r="MS10" i="30"/>
  <c r="MS13" i="30" s="1"/>
  <c r="MR10" i="30"/>
  <c r="MR13" i="30" s="1"/>
  <c r="MQ10" i="30"/>
  <c r="MQ13" i="30" s="1"/>
  <c r="MP10" i="30"/>
  <c r="MP13" i="30" s="1"/>
  <c r="MO10" i="30"/>
  <c r="MO13" i="30" s="1"/>
  <c r="MN10" i="30"/>
  <c r="MN13" i="30" s="1"/>
  <c r="MM10" i="30"/>
  <c r="MM13" i="30" s="1"/>
  <c r="ML10" i="30"/>
  <c r="ML13" i="30" s="1"/>
  <c r="MK10" i="30"/>
  <c r="MK13" i="30" s="1"/>
  <c r="MJ10" i="30"/>
  <c r="MJ13" i="30" s="1"/>
  <c r="MI10" i="30"/>
  <c r="MI13" i="30" s="1"/>
  <c r="MH10" i="30"/>
  <c r="MH13" i="30" s="1"/>
  <c r="MG10" i="30"/>
  <c r="MG13" i="30" s="1"/>
  <c r="MF10" i="30"/>
  <c r="MF13" i="30" s="1"/>
  <c r="ME10" i="30"/>
  <c r="ME13" i="30" s="1"/>
  <c r="MD10" i="30"/>
  <c r="MC10" i="30"/>
  <c r="MC13" i="30" s="1"/>
  <c r="MB10" i="30"/>
  <c r="MB13" i="30" s="1"/>
  <c r="MA10" i="30"/>
  <c r="MA13" i="30" s="1"/>
  <c r="LZ10" i="30"/>
  <c r="LZ13" i="30" s="1"/>
  <c r="LY10" i="30"/>
  <c r="LY13" i="30" s="1"/>
  <c r="LX10" i="30"/>
  <c r="LX13" i="30" s="1"/>
  <c r="LW10" i="30"/>
  <c r="LW13" i="30" s="1"/>
  <c r="LV10" i="30"/>
  <c r="LV13" i="30" s="1"/>
  <c r="LU10" i="30"/>
  <c r="LU13" i="30" s="1"/>
  <c r="LT10" i="30"/>
  <c r="LT13" i="30" s="1"/>
  <c r="LS10" i="30"/>
  <c r="LS13" i="30" s="1"/>
  <c r="LR10" i="30"/>
  <c r="LR13" i="30" s="1"/>
  <c r="LQ10" i="30"/>
  <c r="LQ13" i="30" s="1"/>
  <c r="LP10" i="30"/>
  <c r="LP13" i="30" s="1"/>
  <c r="LO10" i="30"/>
  <c r="LO13" i="30" s="1"/>
  <c r="LN10" i="30"/>
  <c r="LN13" i="30" s="1"/>
  <c r="LM10" i="30"/>
  <c r="LM13" i="30" s="1"/>
  <c r="LL10" i="30"/>
  <c r="LL13" i="30" s="1"/>
  <c r="LK10" i="30"/>
  <c r="LK13" i="30" s="1"/>
  <c r="LJ10" i="30"/>
  <c r="LJ13" i="30" s="1"/>
  <c r="LI10" i="30"/>
  <c r="LI13" i="30" s="1"/>
  <c r="LH10" i="30"/>
  <c r="LH13" i="30" s="1"/>
  <c r="LG10" i="30"/>
  <c r="LG13" i="30" s="1"/>
  <c r="LF10" i="30"/>
  <c r="LF13" i="30" s="1"/>
  <c r="LE10" i="30"/>
  <c r="LE13" i="30" s="1"/>
  <c r="LD10" i="30"/>
  <c r="LD13" i="30" s="1"/>
  <c r="LC10" i="30"/>
  <c r="LC13" i="30" s="1"/>
  <c r="LB10" i="30"/>
  <c r="LB13" i="30" s="1"/>
  <c r="KU10" i="30"/>
  <c r="KT10" i="30"/>
  <c r="KT13" i="30" s="1"/>
  <c r="KS10" i="30"/>
  <c r="KS13" i="30" s="1"/>
  <c r="KR10" i="30"/>
  <c r="KR13" i="30" s="1"/>
  <c r="KQ10" i="30"/>
  <c r="KQ13" i="30" s="1"/>
  <c r="KP10" i="30"/>
  <c r="KP13" i="30" s="1"/>
  <c r="KO10" i="30"/>
  <c r="KO13" i="30" s="1"/>
  <c r="KN10" i="30"/>
  <c r="KN13" i="30" s="1"/>
  <c r="KM10" i="30"/>
  <c r="KM13" i="30" s="1"/>
  <c r="KL10" i="30"/>
  <c r="KL13" i="30" s="1"/>
  <c r="KK10" i="30"/>
  <c r="KK13" i="30" s="1"/>
  <c r="KJ10" i="30"/>
  <c r="KJ13" i="30" s="1"/>
  <c r="KI10" i="30"/>
  <c r="KI13" i="30" s="1"/>
  <c r="KH10" i="30"/>
  <c r="KH13" i="30" s="1"/>
  <c r="KG10" i="30"/>
  <c r="KG13" i="30" s="1"/>
  <c r="KF10" i="30"/>
  <c r="KF13" i="30" s="1"/>
  <c r="KE10" i="30"/>
  <c r="KE13" i="30" s="1"/>
  <c r="KD10" i="30"/>
  <c r="KD13" i="30" s="1"/>
  <c r="KC10" i="30"/>
  <c r="KC13" i="30" s="1"/>
  <c r="KB10" i="30"/>
  <c r="KB13" i="30" s="1"/>
  <c r="KA10" i="30"/>
  <c r="KA13" i="30" s="1"/>
  <c r="JZ10" i="30"/>
  <c r="JZ13" i="30" s="1"/>
  <c r="JY10" i="30"/>
  <c r="JY13" i="30" s="1"/>
  <c r="JX10" i="30"/>
  <c r="JX13" i="30" s="1"/>
  <c r="JW10" i="30"/>
  <c r="JW13" i="30" s="1"/>
  <c r="JV10" i="30"/>
  <c r="JV13" i="30" s="1"/>
  <c r="JU10" i="30"/>
  <c r="JU13" i="30" s="1"/>
  <c r="JT10" i="30"/>
  <c r="JT13" i="30" s="1"/>
  <c r="JS10" i="30"/>
  <c r="JS13" i="30" s="1"/>
  <c r="JR10" i="30"/>
  <c r="JR13" i="30" s="1"/>
  <c r="JQ10" i="30"/>
  <c r="JQ13" i="30" s="1"/>
  <c r="JP10" i="30"/>
  <c r="JP13" i="30" s="1"/>
  <c r="JO10" i="30"/>
  <c r="JO13" i="30" s="1"/>
  <c r="JN10" i="30"/>
  <c r="JN13" i="30" s="1"/>
  <c r="JM10" i="30"/>
  <c r="JM13" i="30" s="1"/>
  <c r="JL10" i="30"/>
  <c r="JL13" i="30" s="1"/>
  <c r="JK10" i="30"/>
  <c r="JK13" i="30" s="1"/>
  <c r="JJ10" i="30"/>
  <c r="JJ13" i="30" s="1"/>
  <c r="JI10" i="30"/>
  <c r="JI13" i="30" s="1"/>
  <c r="JH10" i="30"/>
  <c r="JH13" i="30" s="1"/>
  <c r="JG10" i="30"/>
  <c r="JG13" i="30" s="1"/>
  <c r="JF10" i="30"/>
  <c r="JF13" i="30" s="1"/>
  <c r="JE10" i="30"/>
  <c r="JE13" i="30" s="1"/>
  <c r="JD10" i="30"/>
  <c r="JD13" i="30" s="1"/>
  <c r="JC10" i="30"/>
  <c r="JC13" i="30" s="1"/>
  <c r="JB10" i="30"/>
  <c r="JB13" i="30" s="1"/>
  <c r="JA10" i="30"/>
  <c r="JA13" i="30" s="1"/>
  <c r="IZ10" i="30"/>
  <c r="IZ13" i="30" s="1"/>
  <c r="IY10" i="30"/>
  <c r="IY13" i="30" s="1"/>
  <c r="IX10" i="30"/>
  <c r="IX13" i="30" s="1"/>
  <c r="IW10" i="30"/>
  <c r="IW13" i="30" s="1"/>
  <c r="IV10" i="30"/>
  <c r="IV13" i="30" s="1"/>
  <c r="IU10" i="30"/>
  <c r="IU13" i="30" s="1"/>
  <c r="IT10" i="30"/>
  <c r="IT13" i="30" s="1"/>
  <c r="IS10" i="30"/>
  <c r="IS13" i="30" s="1"/>
  <c r="IR10" i="30"/>
  <c r="IR13" i="30" s="1"/>
  <c r="IQ10" i="30"/>
  <c r="IP10" i="30"/>
  <c r="IP13" i="30" s="1"/>
  <c r="IO10" i="30"/>
  <c r="IO13" i="30" s="1"/>
  <c r="IN10" i="30"/>
  <c r="IN13" i="30" s="1"/>
  <c r="IM10" i="30"/>
  <c r="IM13" i="30" s="1"/>
  <c r="IL10" i="30"/>
  <c r="IL13" i="30" s="1"/>
  <c r="IK10" i="30"/>
  <c r="IK13" i="30" s="1"/>
  <c r="IJ10" i="30"/>
  <c r="IJ13" i="30" s="1"/>
  <c r="II10" i="30"/>
  <c r="II13" i="30" s="1"/>
  <c r="IH10" i="30"/>
  <c r="IH13" i="30" s="1"/>
  <c r="IG10" i="30"/>
  <c r="IG13" i="30" s="1"/>
  <c r="IF10" i="30"/>
  <c r="IF13" i="30" s="1"/>
  <c r="IE10" i="30"/>
  <c r="IE13" i="30" s="1"/>
  <c r="ID10" i="30"/>
  <c r="ID13" i="30" s="1"/>
  <c r="IC10" i="30"/>
  <c r="IC13" i="30" s="1"/>
  <c r="IB10" i="30"/>
  <c r="IB13" i="30" s="1"/>
  <c r="IA10" i="30"/>
  <c r="IA13" i="30" s="1"/>
  <c r="HZ10" i="30"/>
  <c r="HZ13" i="30" s="1"/>
  <c r="HY10" i="30"/>
  <c r="HY13" i="30" s="1"/>
  <c r="HX10" i="30"/>
  <c r="HX13" i="30" s="1"/>
  <c r="HW10" i="30"/>
  <c r="HW13" i="30" s="1"/>
  <c r="HV10" i="30"/>
  <c r="HV13" i="30" s="1"/>
  <c r="HU10" i="30"/>
  <c r="HU13" i="30" s="1"/>
  <c r="HT10" i="30"/>
  <c r="HT13" i="30" s="1"/>
  <c r="HS10" i="30"/>
  <c r="HS13" i="30" s="1"/>
  <c r="HR10" i="30"/>
  <c r="HR13" i="30" s="1"/>
  <c r="HQ10" i="30"/>
  <c r="HQ13" i="30" s="1"/>
  <c r="HP10" i="30"/>
  <c r="HP13" i="30" s="1"/>
  <c r="HO10" i="30"/>
  <c r="HO13" i="30" s="1"/>
  <c r="HN10" i="30"/>
  <c r="HN13" i="30" s="1"/>
  <c r="HM10" i="30"/>
  <c r="HM13" i="30" s="1"/>
  <c r="HL10" i="30"/>
  <c r="HL13" i="30" s="1"/>
  <c r="HK10" i="30"/>
  <c r="HJ10" i="30"/>
  <c r="HJ13" i="30" s="1"/>
  <c r="HI10" i="30"/>
  <c r="HI13" i="30" s="1"/>
  <c r="HH10" i="30"/>
  <c r="HH13" i="30" s="1"/>
  <c r="HG10" i="30"/>
  <c r="HG13" i="30" s="1"/>
  <c r="HF10" i="30"/>
  <c r="HF13" i="30" s="1"/>
  <c r="HE10" i="30"/>
  <c r="HE13" i="30" s="1"/>
  <c r="HD10" i="30"/>
  <c r="HD13" i="30" s="1"/>
  <c r="HC10" i="30"/>
  <c r="HC13" i="30" s="1"/>
  <c r="HB10" i="30"/>
  <c r="HB13" i="30" s="1"/>
  <c r="HA10" i="30"/>
  <c r="HA13" i="30" s="1"/>
  <c r="GZ10" i="30"/>
  <c r="GZ13" i="30" s="1"/>
  <c r="GY10" i="30"/>
  <c r="GY13" i="30" s="1"/>
  <c r="GX10" i="30"/>
  <c r="GX13" i="30" s="1"/>
  <c r="GW10" i="30"/>
  <c r="GW13" i="30" s="1"/>
  <c r="GV10" i="30"/>
  <c r="GV13" i="30" s="1"/>
  <c r="GU10" i="30"/>
  <c r="GU13" i="30" s="1"/>
  <c r="GT10" i="30"/>
  <c r="GT13" i="30" s="1"/>
  <c r="GS10" i="30"/>
  <c r="GS13" i="30" s="1"/>
  <c r="GR10" i="30"/>
  <c r="GR13" i="30" s="1"/>
  <c r="GQ10" i="30"/>
  <c r="GQ13" i="30" s="1"/>
  <c r="GP10" i="30"/>
  <c r="GP13" i="30" s="1"/>
  <c r="GO10" i="30"/>
  <c r="GO13" i="30" s="1"/>
  <c r="GN10" i="30"/>
  <c r="GN13" i="30" s="1"/>
  <c r="GM10" i="30"/>
  <c r="GM13" i="30" s="1"/>
  <c r="GL10" i="30"/>
  <c r="GL13" i="30" s="1"/>
  <c r="GK10" i="30"/>
  <c r="GK13" i="30" s="1"/>
  <c r="GJ10" i="30"/>
  <c r="GJ13" i="30" s="1"/>
  <c r="GI10" i="30"/>
  <c r="GI13" i="30" s="1"/>
  <c r="GH10" i="30"/>
  <c r="GH13" i="30" s="1"/>
  <c r="GG10" i="30"/>
  <c r="GF10" i="30"/>
  <c r="GF13" i="30" s="1"/>
  <c r="GE10" i="30"/>
  <c r="GE13" i="30" s="1"/>
  <c r="GD10" i="30"/>
  <c r="GD13" i="30" s="1"/>
  <c r="GC10" i="30"/>
  <c r="GC13" i="30" s="1"/>
  <c r="GB10" i="30"/>
  <c r="GB13" i="30" s="1"/>
  <c r="GA10" i="30"/>
  <c r="GA13" i="30" s="1"/>
  <c r="FZ10" i="30"/>
  <c r="FZ13" i="30" s="1"/>
  <c r="FY10" i="30"/>
  <c r="FY13" i="30" s="1"/>
  <c r="FX10" i="30"/>
  <c r="FX13" i="30" s="1"/>
  <c r="FW10" i="30"/>
  <c r="FW13" i="30" s="1"/>
  <c r="FV10" i="30"/>
  <c r="FV13" i="30" s="1"/>
  <c r="FU10" i="30"/>
  <c r="FU13" i="30" s="1"/>
  <c r="FT10" i="30"/>
  <c r="FT13" i="30" s="1"/>
  <c r="FS10" i="30"/>
  <c r="FS13" i="30" s="1"/>
  <c r="FR10" i="30"/>
  <c r="FR13" i="30" s="1"/>
  <c r="FQ10" i="30"/>
  <c r="FQ13" i="30" s="1"/>
  <c r="FM10" i="30"/>
  <c r="FM13" i="30" s="1"/>
  <c r="FL10" i="30"/>
  <c r="FL13" i="30" s="1"/>
  <c r="FK10" i="30"/>
  <c r="FK13" i="30" s="1"/>
  <c r="FJ10" i="30"/>
  <c r="FJ13" i="30" s="1"/>
  <c r="FI10" i="30"/>
  <c r="FI13" i="30" s="1"/>
  <c r="FH10" i="30"/>
  <c r="FH13" i="30" s="1"/>
  <c r="FG10" i="30"/>
  <c r="FG13" i="30" s="1"/>
  <c r="FF10" i="30"/>
  <c r="FF13" i="30" s="1"/>
  <c r="FE10" i="30"/>
  <c r="FE13" i="30" s="1"/>
  <c r="FD10" i="30"/>
  <c r="FD13" i="30" s="1"/>
  <c r="FC10" i="30"/>
  <c r="FC13" i="30" s="1"/>
  <c r="FB10" i="30"/>
  <c r="FA10" i="30"/>
  <c r="FA13" i="30" s="1"/>
  <c r="EZ10" i="30"/>
  <c r="EZ13" i="30" s="1"/>
  <c r="EY10" i="30"/>
  <c r="EY13" i="30" s="1"/>
  <c r="EX10" i="30"/>
  <c r="EX13" i="30" s="1"/>
  <c r="EW10" i="30"/>
  <c r="EW13" i="30" s="1"/>
  <c r="EV10" i="30"/>
  <c r="EV13" i="30" s="1"/>
  <c r="EU10" i="30"/>
  <c r="EU13" i="30" s="1"/>
  <c r="ET10" i="30"/>
  <c r="ET13" i="30" s="1"/>
  <c r="ES10" i="30"/>
  <c r="ES13" i="30" s="1"/>
  <c r="ER10" i="30"/>
  <c r="ER13" i="30" s="1"/>
  <c r="EQ10" i="30"/>
  <c r="EQ13" i="30" s="1"/>
  <c r="EP10" i="30"/>
  <c r="EP13" i="30" s="1"/>
  <c r="EO10" i="30"/>
  <c r="EO13" i="30" s="1"/>
  <c r="EN10" i="30"/>
  <c r="EN13" i="30" s="1"/>
  <c r="EM10" i="30"/>
  <c r="EM13" i="30" s="1"/>
  <c r="EL10" i="30"/>
  <c r="EL13" i="30" s="1"/>
  <c r="EK10" i="30"/>
  <c r="EK13" i="30" s="1"/>
  <c r="EJ10" i="30"/>
  <c r="EJ13" i="30" s="1"/>
  <c r="EI10" i="30"/>
  <c r="EI13" i="30" s="1"/>
  <c r="EH10" i="30"/>
  <c r="EH13" i="30" s="1"/>
  <c r="EG10" i="30"/>
  <c r="EG13" i="30" s="1"/>
  <c r="EF10" i="30"/>
  <c r="EF13" i="30" s="1"/>
  <c r="EE10" i="30"/>
  <c r="EE13" i="30" s="1"/>
  <c r="ED10" i="30"/>
  <c r="ED13" i="30" s="1"/>
  <c r="EC10" i="30"/>
  <c r="EC13" i="30" s="1"/>
  <c r="EB10" i="30"/>
  <c r="EB13" i="30" s="1"/>
  <c r="EA10" i="30"/>
  <c r="EA13" i="30" s="1"/>
  <c r="DZ10" i="30"/>
  <c r="DZ13" i="30" s="1"/>
  <c r="DY10" i="30"/>
  <c r="DY13" i="30" s="1"/>
  <c r="DX10" i="30"/>
  <c r="DX13" i="30" s="1"/>
  <c r="DW10" i="30"/>
  <c r="DW13" i="30" s="1"/>
  <c r="DV10" i="30"/>
  <c r="DV13" i="30" s="1"/>
  <c r="DU10" i="30"/>
  <c r="DU13" i="30" s="1"/>
  <c r="DT10" i="30"/>
  <c r="DT13" i="30" s="1"/>
  <c r="DS10" i="30"/>
  <c r="DS13" i="30" s="1"/>
  <c r="DR10" i="30"/>
  <c r="DR13" i="30" s="1"/>
  <c r="DQ10" i="30"/>
  <c r="DQ13" i="30" s="1"/>
  <c r="DP10" i="30"/>
  <c r="DP13" i="30" s="1"/>
  <c r="DO10" i="30"/>
  <c r="DO13" i="30" s="1"/>
  <c r="DN10" i="30"/>
  <c r="DN13" i="30" s="1"/>
  <c r="DM10" i="30"/>
  <c r="DM13" i="30" s="1"/>
  <c r="DL10" i="30"/>
  <c r="DL13" i="30" s="1"/>
  <c r="DK10" i="30"/>
  <c r="DK13" i="30" s="1"/>
  <c r="DJ10" i="30"/>
  <c r="DJ13" i="30" s="1"/>
  <c r="DI10" i="30"/>
  <c r="DI13" i="30" s="1"/>
  <c r="DH10" i="30"/>
  <c r="DH13" i="30" s="1"/>
  <c r="DG10" i="30"/>
  <c r="DG13" i="30" s="1"/>
  <c r="DF10" i="30"/>
  <c r="DF13" i="30" s="1"/>
  <c r="DE10" i="30"/>
  <c r="DE13" i="30" s="1"/>
  <c r="DD10" i="30"/>
  <c r="DD13" i="30" s="1"/>
  <c r="DC10" i="30"/>
  <c r="DC13" i="30" s="1"/>
  <c r="DB10" i="30"/>
  <c r="DB13" i="30" s="1"/>
  <c r="DA10" i="30"/>
  <c r="DA13" i="30" s="1"/>
  <c r="CZ10" i="30"/>
  <c r="CZ13" i="30" s="1"/>
  <c r="CY10" i="30"/>
  <c r="CY13" i="30" s="1"/>
  <c r="CX10" i="30"/>
  <c r="CX13" i="30" s="1"/>
  <c r="CW10" i="30"/>
  <c r="CW13" i="30" s="1"/>
  <c r="CV10" i="30"/>
  <c r="CV13" i="30" s="1"/>
  <c r="CU10" i="30"/>
  <c r="CU13" i="30" s="1"/>
  <c r="CT10" i="30"/>
  <c r="CT13" i="30" s="1"/>
  <c r="CS10" i="30"/>
  <c r="CS13" i="30" s="1"/>
  <c r="CR10" i="30"/>
  <c r="CR13" i="30" s="1"/>
  <c r="CQ10" i="30"/>
  <c r="CQ13" i="30" s="1"/>
  <c r="CP10" i="30"/>
  <c r="CP13" i="30" s="1"/>
  <c r="CO10" i="30"/>
  <c r="CO13" i="30" s="1"/>
  <c r="CN10" i="30"/>
  <c r="CN13" i="30" s="1"/>
  <c r="CM10" i="30"/>
  <c r="CM13" i="30" s="1"/>
  <c r="CL10" i="30"/>
  <c r="CL13" i="30" s="1"/>
  <c r="CK10" i="30"/>
  <c r="CK13" i="30" s="1"/>
  <c r="CJ10" i="30"/>
  <c r="CJ13" i="30" s="1"/>
  <c r="CI10" i="30"/>
  <c r="CI13" i="30" s="1"/>
  <c r="CH10" i="30"/>
  <c r="CH13" i="30" s="1"/>
  <c r="CG10" i="30"/>
  <c r="CG13" i="30" s="1"/>
  <c r="CF10" i="30"/>
  <c r="CF13" i="30" s="1"/>
  <c r="CE10" i="30"/>
  <c r="CE13" i="30" s="1"/>
  <c r="CD10" i="30"/>
  <c r="CD13" i="30" s="1"/>
  <c r="CC10" i="30"/>
  <c r="CC13" i="30" s="1"/>
  <c r="CB10" i="30"/>
  <c r="CB13" i="30" s="1"/>
  <c r="CA10" i="30"/>
  <c r="CA13" i="30" s="1"/>
  <c r="BZ10" i="30"/>
  <c r="BZ13" i="30" s="1"/>
  <c r="BY10" i="30"/>
  <c r="BY13" i="30" s="1"/>
  <c r="BX10" i="30"/>
  <c r="BX13" i="30" s="1"/>
  <c r="BW10" i="30"/>
  <c r="BW13" i="30" s="1"/>
  <c r="BV10" i="30"/>
  <c r="BV13" i="30" s="1"/>
  <c r="BU10" i="30"/>
  <c r="BU13" i="30" s="1"/>
  <c r="BT10" i="30"/>
  <c r="BT13" i="30" s="1"/>
  <c r="BS10" i="30"/>
  <c r="BS13" i="30" s="1"/>
  <c r="BR10" i="30"/>
  <c r="BR13" i="30" s="1"/>
  <c r="BQ10" i="30"/>
  <c r="BQ13" i="30" s="1"/>
  <c r="BP10" i="30"/>
  <c r="BP13" i="30" s="1"/>
  <c r="BO10" i="30"/>
  <c r="BO13" i="30" s="1"/>
  <c r="BN10" i="30"/>
  <c r="BN13" i="30" s="1"/>
  <c r="BM10" i="30"/>
  <c r="BM13" i="30" s="1"/>
  <c r="BL10" i="30"/>
  <c r="BL13" i="30" s="1"/>
  <c r="BK10" i="30"/>
  <c r="BK13" i="30" s="1"/>
  <c r="BJ10" i="30"/>
  <c r="BJ13" i="30" s="1"/>
  <c r="BI10" i="30"/>
  <c r="BI13" i="30" s="1"/>
  <c r="BH10" i="30"/>
  <c r="BH13" i="30" s="1"/>
  <c r="BG10" i="30"/>
  <c r="BG13" i="30" s="1"/>
  <c r="BF10" i="30"/>
  <c r="BF13" i="30" s="1"/>
  <c r="BE10" i="30"/>
  <c r="BE13" i="30" s="1"/>
  <c r="BD10" i="30"/>
  <c r="BD13" i="30" s="1"/>
  <c r="BC10" i="30"/>
  <c r="BC13" i="30" s="1"/>
  <c r="BB10" i="30"/>
  <c r="BB13" i="30" s="1"/>
  <c r="BA10" i="30"/>
  <c r="BA13" i="30" s="1"/>
  <c r="AZ10" i="30"/>
  <c r="AZ13" i="30" s="1"/>
  <c r="AY10" i="30"/>
  <c r="AY13" i="30" s="1"/>
  <c r="AX10" i="30"/>
  <c r="AX13" i="30" s="1"/>
  <c r="AW10" i="30"/>
  <c r="AW13" i="30" s="1"/>
  <c r="AV10" i="30"/>
  <c r="AV13" i="30" s="1"/>
  <c r="AU10" i="30"/>
  <c r="AU13" i="30" s="1"/>
  <c r="AT10" i="30"/>
  <c r="AT13" i="30" s="1"/>
  <c r="AS10" i="30"/>
  <c r="AS13" i="30" s="1"/>
  <c r="AR10" i="30"/>
  <c r="AR13" i="30" s="1"/>
  <c r="AQ10" i="30"/>
  <c r="AQ13" i="30" s="1"/>
  <c r="AP10" i="30"/>
  <c r="AP13" i="30" s="1"/>
  <c r="AO10" i="30"/>
  <c r="AO13" i="30" s="1"/>
  <c r="AN10" i="30"/>
  <c r="AN13" i="30" s="1"/>
  <c r="AM10" i="30"/>
  <c r="AM13" i="30" s="1"/>
  <c r="AL10" i="30"/>
  <c r="AL13" i="30" s="1"/>
  <c r="AK10" i="30"/>
  <c r="AK13" i="30" s="1"/>
  <c r="AJ10" i="30"/>
  <c r="AI10" i="30"/>
  <c r="AH10" i="30"/>
  <c r="AH13" i="30" s="1"/>
  <c r="AG10" i="30"/>
  <c r="AF10" i="30"/>
  <c r="AE10" i="30"/>
  <c r="AE13" i="30" s="1"/>
  <c r="AD10" i="30"/>
  <c r="AD13" i="30" s="1"/>
  <c r="AC10" i="30"/>
  <c r="AB10" i="30"/>
  <c r="AB13" i="30" s="1"/>
  <c r="AA10" i="30"/>
  <c r="Z10" i="30"/>
  <c r="Z13" i="30" s="1"/>
  <c r="Y10" i="30"/>
  <c r="X10" i="30"/>
  <c r="W10" i="30"/>
  <c r="V10" i="30"/>
  <c r="V13" i="30" s="1"/>
  <c r="U10" i="30"/>
  <c r="U13" i="30" s="1"/>
  <c r="T10" i="30"/>
  <c r="S10" i="30"/>
  <c r="S13" i="30" s="1"/>
  <c r="R10" i="30"/>
  <c r="Q10" i="30"/>
  <c r="P10" i="30"/>
  <c r="P13" i="30" s="1"/>
  <c r="O10" i="30"/>
  <c r="O13" i="30" s="1"/>
  <c r="N10" i="30"/>
  <c r="N13" i="30" s="1"/>
  <c r="M10" i="30"/>
  <c r="M13" i="30" s="1"/>
  <c r="L10" i="30"/>
  <c r="L13" i="30" s="1"/>
  <c r="K10" i="30"/>
  <c r="J10" i="30"/>
  <c r="I10" i="30"/>
  <c r="H10" i="30"/>
  <c r="G10" i="30"/>
  <c r="F10" i="30"/>
  <c r="F13" i="30" s="1"/>
  <c r="E10" i="30"/>
  <c r="F9" i="30"/>
  <c r="NH4" i="30"/>
  <c r="NI4" i="30" s="1"/>
  <c r="NJ4" i="30" s="1"/>
  <c r="NK4" i="30" s="1"/>
  <c r="NL4" i="30" s="1"/>
  <c r="NM4" i="30" s="1"/>
  <c r="NN4" i="30" s="1"/>
  <c r="NO4" i="30" s="1"/>
  <c r="NP4" i="30" s="1"/>
  <c r="NQ4" i="30" s="1"/>
  <c r="NR4" i="30" s="1"/>
  <c r="NS4" i="30" s="1"/>
  <c r="NT4" i="30" s="1"/>
  <c r="NU4" i="30" s="1"/>
  <c r="NV4" i="30" s="1"/>
  <c r="NW4" i="30" s="1"/>
  <c r="NX4" i="30" s="1"/>
  <c r="NY4" i="30" s="1"/>
  <c r="NZ4" i="30" s="1"/>
  <c r="OA4" i="30" s="1"/>
  <c r="OB4" i="30" s="1"/>
  <c r="OC4" i="30" s="1"/>
  <c r="OD4" i="30" s="1"/>
  <c r="OE4" i="30" s="1"/>
  <c r="OF4" i="30" s="1"/>
  <c r="OG4" i="30" s="1"/>
  <c r="OH4" i="30" s="1"/>
  <c r="OI4" i="30" s="1"/>
  <c r="OJ4" i="30" s="1"/>
  <c r="OK4" i="30" s="1"/>
  <c r="MI4" i="30"/>
  <c r="MJ4" i="30" s="1"/>
  <c r="MK4" i="30" s="1"/>
  <c r="ML4" i="30" s="1"/>
  <c r="MM4" i="30" s="1"/>
  <c r="MN4" i="30" s="1"/>
  <c r="MO4" i="30" s="1"/>
  <c r="MP4" i="30" s="1"/>
  <c r="MQ4" i="30" s="1"/>
  <c r="MR4" i="30" s="1"/>
  <c r="MS4" i="30" s="1"/>
  <c r="MT4" i="30" s="1"/>
  <c r="MU4" i="30" s="1"/>
  <c r="MV4" i="30" s="1"/>
  <c r="MW4" i="30" s="1"/>
  <c r="MX4" i="30" s="1"/>
  <c r="MY4" i="30" s="1"/>
  <c r="MZ4" i="30" s="1"/>
  <c r="NA4" i="30" s="1"/>
  <c r="NB4" i="30" s="1"/>
  <c r="NC4" i="30" s="1"/>
  <c r="ND4" i="30" s="1"/>
  <c r="NE4" i="30" s="1"/>
  <c r="ME4" i="30"/>
  <c r="MF4" i="30" s="1"/>
  <c r="MG4" i="30" s="1"/>
  <c r="MH4" i="30" s="1"/>
  <c r="KZ4" i="30"/>
  <c r="LA4" i="30" s="1"/>
  <c r="LB4" i="30" s="1"/>
  <c r="LC4" i="30" s="1"/>
  <c r="LD4" i="30" s="1"/>
  <c r="LE4" i="30" s="1"/>
  <c r="LF4" i="30" s="1"/>
  <c r="LG4" i="30" s="1"/>
  <c r="LH4" i="30" s="1"/>
  <c r="LI4" i="30" s="1"/>
  <c r="LJ4" i="30" s="1"/>
  <c r="LK4" i="30" s="1"/>
  <c r="LL4" i="30" s="1"/>
  <c r="LM4" i="30" s="1"/>
  <c r="LN4" i="30" s="1"/>
  <c r="LO4" i="30" s="1"/>
  <c r="LP4" i="30" s="1"/>
  <c r="LQ4" i="30" s="1"/>
  <c r="LR4" i="30" s="1"/>
  <c r="LS4" i="30" s="1"/>
  <c r="LT4" i="30" s="1"/>
  <c r="LU4" i="30" s="1"/>
  <c r="LV4" i="30" s="1"/>
  <c r="LW4" i="30" s="1"/>
  <c r="LX4" i="30" s="1"/>
  <c r="LY4" i="30" s="1"/>
  <c r="LZ4" i="30" s="1"/>
  <c r="MA4" i="30" s="1"/>
  <c r="MB4" i="30" s="1"/>
  <c r="MC4" i="30" s="1"/>
  <c r="JU4" i="30"/>
  <c r="JV4" i="30" s="1"/>
  <c r="JW4" i="30" s="1"/>
  <c r="JX4" i="30" s="1"/>
  <c r="JY4" i="30" s="1"/>
  <c r="JZ4" i="30" s="1"/>
  <c r="KA4" i="30" s="1"/>
  <c r="KB4" i="30" s="1"/>
  <c r="KC4" i="30" s="1"/>
  <c r="KD4" i="30" s="1"/>
  <c r="KE4" i="30" s="1"/>
  <c r="KF4" i="30" s="1"/>
  <c r="KG4" i="30" s="1"/>
  <c r="KH4" i="30" s="1"/>
  <c r="KI4" i="30" s="1"/>
  <c r="KJ4" i="30" s="1"/>
  <c r="KK4" i="30" s="1"/>
  <c r="KL4" i="30" s="1"/>
  <c r="KM4" i="30" s="1"/>
  <c r="KN4" i="30" s="1"/>
  <c r="KO4" i="30" s="1"/>
  <c r="KP4" i="30" s="1"/>
  <c r="KQ4" i="30" s="1"/>
  <c r="KR4" i="30" s="1"/>
  <c r="KS4" i="30" s="1"/>
  <c r="KT4" i="30" s="1"/>
  <c r="KU4" i="30" s="1"/>
  <c r="KV4" i="30" s="1"/>
  <c r="KW4" i="30" s="1"/>
  <c r="KX4" i="30" s="1"/>
  <c r="IQ4" i="30"/>
  <c r="IR4" i="30" s="1"/>
  <c r="IS4" i="30" s="1"/>
  <c r="IT4" i="30" s="1"/>
  <c r="IU4" i="30" s="1"/>
  <c r="IV4" i="30" s="1"/>
  <c r="IW4" i="30" s="1"/>
  <c r="IX4" i="30" s="1"/>
  <c r="IY4" i="30" s="1"/>
  <c r="IZ4" i="30" s="1"/>
  <c r="JA4" i="30" s="1"/>
  <c r="JB4" i="30" s="1"/>
  <c r="JC4" i="30" s="1"/>
  <c r="JD4" i="30" s="1"/>
  <c r="JE4" i="30" s="1"/>
  <c r="JF4" i="30" s="1"/>
  <c r="JG4" i="30" s="1"/>
  <c r="JH4" i="30" s="1"/>
  <c r="JI4" i="30" s="1"/>
  <c r="JJ4" i="30" s="1"/>
  <c r="JK4" i="30" s="1"/>
  <c r="JL4" i="30" s="1"/>
  <c r="JM4" i="30" s="1"/>
  <c r="JN4" i="30" s="1"/>
  <c r="JO4" i="30" s="1"/>
  <c r="JP4" i="30" s="1"/>
  <c r="JQ4" i="30" s="1"/>
  <c r="JR4" i="30" s="1"/>
  <c r="JS4" i="30" s="1"/>
  <c r="HO4" i="30"/>
  <c r="HP4" i="30" s="1"/>
  <c r="HQ4" i="30" s="1"/>
  <c r="HR4" i="30" s="1"/>
  <c r="HS4" i="30" s="1"/>
  <c r="HT4" i="30" s="1"/>
  <c r="HU4" i="30" s="1"/>
  <c r="HV4" i="30" s="1"/>
  <c r="HW4" i="30" s="1"/>
  <c r="HX4" i="30" s="1"/>
  <c r="HY4" i="30" s="1"/>
  <c r="HZ4" i="30" s="1"/>
  <c r="IA4" i="30" s="1"/>
  <c r="IB4" i="30" s="1"/>
  <c r="IC4" i="30" s="1"/>
  <c r="ID4" i="30" s="1"/>
  <c r="IE4" i="30" s="1"/>
  <c r="IF4" i="30" s="1"/>
  <c r="IG4" i="30" s="1"/>
  <c r="IH4" i="30" s="1"/>
  <c r="II4" i="30" s="1"/>
  <c r="IJ4" i="30" s="1"/>
  <c r="IK4" i="30" s="1"/>
  <c r="IL4" i="30" s="1"/>
  <c r="IM4" i="30" s="1"/>
  <c r="IN4" i="30" s="1"/>
  <c r="IO4" i="30" s="1"/>
  <c r="HM4" i="30"/>
  <c r="HN4" i="30" s="1"/>
  <c r="HL4" i="30"/>
  <c r="GH4" i="30"/>
  <c r="GI4" i="30" s="1"/>
  <c r="GJ4" i="30" s="1"/>
  <c r="GK4" i="30" s="1"/>
  <c r="GL4" i="30" s="1"/>
  <c r="GM4" i="30" s="1"/>
  <c r="GN4" i="30" s="1"/>
  <c r="GO4" i="30" s="1"/>
  <c r="GP4" i="30" s="1"/>
  <c r="GQ4" i="30" s="1"/>
  <c r="GR4" i="30" s="1"/>
  <c r="GS4" i="30" s="1"/>
  <c r="GT4" i="30" s="1"/>
  <c r="GU4" i="30" s="1"/>
  <c r="GV4" i="30" s="1"/>
  <c r="GW4" i="30" s="1"/>
  <c r="GX4" i="30" s="1"/>
  <c r="GY4" i="30" s="1"/>
  <c r="GZ4" i="30" s="1"/>
  <c r="HA4" i="30" s="1"/>
  <c r="HB4" i="30" s="1"/>
  <c r="HC4" i="30" s="1"/>
  <c r="HD4" i="30" s="1"/>
  <c r="HE4" i="30" s="1"/>
  <c r="HF4" i="30" s="1"/>
  <c r="HG4" i="30" s="1"/>
  <c r="HH4" i="30" s="1"/>
  <c r="HI4" i="30" s="1"/>
  <c r="HJ4" i="30" s="1"/>
  <c r="FC4" i="30"/>
  <c r="FD4" i="30" s="1"/>
  <c r="FE4" i="30" s="1"/>
  <c r="FF4" i="30" s="1"/>
  <c r="FG4" i="30" s="1"/>
  <c r="FH4" i="30" s="1"/>
  <c r="FI4" i="30" s="1"/>
  <c r="FJ4" i="30" s="1"/>
  <c r="FK4" i="30" s="1"/>
  <c r="FL4" i="30" s="1"/>
  <c r="FM4" i="30" s="1"/>
  <c r="FN4" i="30" s="1"/>
  <c r="FO4" i="30" s="1"/>
  <c r="FP4" i="30" s="1"/>
  <c r="FQ4" i="30" s="1"/>
  <c r="FR4" i="30" s="1"/>
  <c r="FS4" i="30" s="1"/>
  <c r="FT4" i="30" s="1"/>
  <c r="FU4" i="30" s="1"/>
  <c r="FV4" i="30" s="1"/>
  <c r="FW4" i="30" s="1"/>
  <c r="FX4" i="30" s="1"/>
  <c r="FY4" i="30" s="1"/>
  <c r="FZ4" i="30" s="1"/>
  <c r="GA4" i="30" s="1"/>
  <c r="GB4" i="30" s="1"/>
  <c r="GC4" i="30" s="1"/>
  <c r="GD4" i="30" s="1"/>
  <c r="GE4" i="30" s="1"/>
  <c r="GF4" i="30" s="1"/>
  <c r="EA4" i="30"/>
  <c r="EB4" i="30" s="1"/>
  <c r="EC4" i="30" s="1"/>
  <c r="ED4" i="30" s="1"/>
  <c r="EE4" i="30" s="1"/>
  <c r="EF4" i="30" s="1"/>
  <c r="EG4" i="30" s="1"/>
  <c r="EH4" i="30" s="1"/>
  <c r="EI4" i="30" s="1"/>
  <c r="EJ4" i="30" s="1"/>
  <c r="EK4" i="30" s="1"/>
  <c r="EL4" i="30" s="1"/>
  <c r="EM4" i="30" s="1"/>
  <c r="EN4" i="30" s="1"/>
  <c r="EO4" i="30" s="1"/>
  <c r="EP4" i="30" s="1"/>
  <c r="EQ4" i="30" s="1"/>
  <c r="ER4" i="30" s="1"/>
  <c r="ES4" i="30" s="1"/>
  <c r="ET4" i="30" s="1"/>
  <c r="EU4" i="30" s="1"/>
  <c r="EV4" i="30" s="1"/>
  <c r="EW4" i="30" s="1"/>
  <c r="EX4" i="30" s="1"/>
  <c r="EY4" i="30" s="1"/>
  <c r="EZ4" i="30" s="1"/>
  <c r="FA4" i="30" s="1"/>
  <c r="CT4" i="30"/>
  <c r="BO4" i="30"/>
  <c r="BP4" i="30" s="1"/>
  <c r="BQ4" i="30" s="1"/>
  <c r="BR4" i="30" s="1"/>
  <c r="BS4" i="30" s="1"/>
  <c r="BT4" i="30" s="1"/>
  <c r="BU4" i="30" s="1"/>
  <c r="BV4" i="30" s="1"/>
  <c r="BW4" i="30" s="1"/>
  <c r="BX4" i="30" s="1"/>
  <c r="BY4" i="30" s="1"/>
  <c r="BZ4" i="30" s="1"/>
  <c r="CA4" i="30" s="1"/>
  <c r="CB4" i="30" s="1"/>
  <c r="CC4" i="30" s="1"/>
  <c r="CD4" i="30" s="1"/>
  <c r="CE4" i="30" s="1"/>
  <c r="CF4" i="30" s="1"/>
  <c r="CG4" i="30" s="1"/>
  <c r="CH4" i="30" s="1"/>
  <c r="CI4" i="30" s="1"/>
  <c r="CJ4" i="30" s="1"/>
  <c r="CK4" i="30" s="1"/>
  <c r="CL4" i="30" s="1"/>
  <c r="CM4" i="30" s="1"/>
  <c r="CN4" i="30" s="1"/>
  <c r="CO4" i="30" s="1"/>
  <c r="CP4" i="30" s="1"/>
  <c r="CQ4" i="30" s="1"/>
  <c r="CR4" i="30" s="1"/>
  <c r="AK4" i="30"/>
  <c r="AL4" i="30" s="1"/>
  <c r="AM4" i="30" s="1"/>
  <c r="AN4" i="30" s="1"/>
  <c r="AO4" i="30" s="1"/>
  <c r="AP4" i="30" s="1"/>
  <c r="AQ4" i="30" s="1"/>
  <c r="AR4" i="30" s="1"/>
  <c r="AS4" i="30" s="1"/>
  <c r="AT4" i="30" s="1"/>
  <c r="AU4" i="30" s="1"/>
  <c r="AV4" i="30" s="1"/>
  <c r="AW4" i="30" s="1"/>
  <c r="AX4" i="30" s="1"/>
  <c r="AY4" i="30" s="1"/>
  <c r="AZ4" i="30" s="1"/>
  <c r="BA4" i="30" s="1"/>
  <c r="BB4" i="30" s="1"/>
  <c r="BC4" i="30" s="1"/>
  <c r="BD4" i="30" s="1"/>
  <c r="BE4" i="30" s="1"/>
  <c r="BF4" i="30" s="1"/>
  <c r="BG4" i="30" s="1"/>
  <c r="BH4" i="30" s="1"/>
  <c r="BI4" i="30" s="1"/>
  <c r="BJ4" i="30" s="1"/>
  <c r="BK4" i="30" s="1"/>
  <c r="BL4" i="30" s="1"/>
  <c r="BM4" i="30" s="1"/>
  <c r="FO10" i="30" l="1"/>
  <c r="FO13" i="30" s="1"/>
  <c r="KX10" i="30"/>
  <c r="KX13" i="30" s="1"/>
  <c r="I38" i="30"/>
  <c r="I63" i="30" s="1"/>
  <c r="I66" i="30" s="1"/>
  <c r="G44" i="30"/>
  <c r="U42" i="30"/>
  <c r="U45" i="30"/>
  <c r="U39" i="30"/>
  <c r="U64" i="30" s="1"/>
  <c r="IP14" i="30"/>
  <c r="M56" i="30"/>
  <c r="M59" i="30"/>
  <c r="KW10" i="30"/>
  <c r="KW13" i="30" s="1"/>
  <c r="Q41" i="30"/>
  <c r="Q38" i="30"/>
  <c r="Q63" i="30" s="1"/>
  <c r="Q44" i="30"/>
  <c r="GG13" i="30"/>
  <c r="I59" i="30"/>
  <c r="I56" i="30"/>
  <c r="AA44" i="30"/>
  <c r="AA41" i="30"/>
  <c r="MD13" i="30"/>
  <c r="K39" i="30"/>
  <c r="K64" i="30" s="1"/>
  <c r="K42" i="30"/>
  <c r="K45" i="30"/>
  <c r="CS14" i="30"/>
  <c r="FP11" i="30"/>
  <c r="FP14" i="30" s="1"/>
  <c r="FM14" i="30"/>
  <c r="FO11" i="30"/>
  <c r="FO14" i="30" s="1"/>
  <c r="FN11" i="30"/>
  <c r="FN14" i="30" s="1"/>
  <c r="S38" i="30"/>
  <c r="S63" i="30" s="1"/>
  <c r="S41" i="30"/>
  <c r="S44" i="30"/>
  <c r="IQ13" i="30"/>
  <c r="U56" i="30" s="1"/>
  <c r="U41" i="30"/>
  <c r="J13" i="30"/>
  <c r="E56" i="30" s="1"/>
  <c r="E41" i="30"/>
  <c r="HK13" i="30"/>
  <c r="AC38" i="30"/>
  <c r="AC63" i="30" s="1"/>
  <c r="E45" i="30"/>
  <c r="H14" i="30"/>
  <c r="AN14" i="30"/>
  <c r="G45" i="30"/>
  <c r="Q57" i="30"/>
  <c r="Q60" i="30"/>
  <c r="AA38" i="30"/>
  <c r="KV10" i="30"/>
  <c r="KV13" i="30" s="1"/>
  <c r="KU13" i="30"/>
  <c r="LA10" i="30"/>
  <c r="LA13" i="30" s="1"/>
  <c r="KZ10" i="30"/>
  <c r="KZ13" i="30" s="1"/>
  <c r="KY10" i="30"/>
  <c r="AC42" i="30"/>
  <c r="AC39" i="30"/>
  <c r="AC45" i="30"/>
  <c r="NG14" i="30"/>
  <c r="G38" i="30"/>
  <c r="NI13" i="30"/>
  <c r="S45" i="30"/>
  <c r="S39" i="30"/>
  <c r="S64" i="30" s="1"/>
  <c r="HK14" i="30"/>
  <c r="S42" i="30"/>
  <c r="KV11" i="30"/>
  <c r="KV14" i="30" s="1"/>
  <c r="LA11" i="30"/>
  <c r="LA14" i="30" s="1"/>
  <c r="KY11" i="30"/>
  <c r="AA39" i="30"/>
  <c r="AA42" i="30"/>
  <c r="AA45" i="30"/>
  <c r="G9" i="30"/>
  <c r="E38" i="30"/>
  <c r="E44" i="30"/>
  <c r="KW11" i="30"/>
  <c r="KW14" i="30" s="1"/>
  <c r="G41" i="30"/>
  <c r="FB13" i="30"/>
  <c r="Q45" i="30"/>
  <c r="Q39" i="30"/>
  <c r="Q64" i="30" s="1"/>
  <c r="Q42" i="30"/>
  <c r="KX11" i="30"/>
  <c r="KX14" i="30" s="1"/>
  <c r="AJ13" i="30"/>
  <c r="K56" i="30"/>
  <c r="K59" i="30"/>
  <c r="I39" i="30"/>
  <c r="I64" i="30" s="1"/>
  <c r="I42" i="30"/>
  <c r="I51" i="30" s="1"/>
  <c r="I70" i="30" s="1"/>
  <c r="I45" i="30"/>
  <c r="BN14" i="30"/>
  <c r="KZ11" i="30"/>
  <c r="KZ14" i="30" s="1"/>
  <c r="KU14" i="30"/>
  <c r="M44" i="30"/>
  <c r="M41" i="30"/>
  <c r="M50" i="30" s="1"/>
  <c r="M69" i="30" s="1"/>
  <c r="M38" i="30"/>
  <c r="M63" i="30" s="1"/>
  <c r="AC44" i="30"/>
  <c r="AC41" i="30"/>
  <c r="NG13" i="30"/>
  <c r="FB14" i="30"/>
  <c r="MD14" i="30"/>
  <c r="K44" i="30"/>
  <c r="K41" i="30"/>
  <c r="K50" i="30" s="1"/>
  <c r="K69" i="30" s="1"/>
  <c r="K38" i="30"/>
  <c r="K63" i="30" s="1"/>
  <c r="FN10" i="30"/>
  <c r="FN13" i="30" s="1"/>
  <c r="E42" i="30"/>
  <c r="E39" i="30"/>
  <c r="E64" i="30" s="1"/>
  <c r="G39" i="30"/>
  <c r="G64" i="30" s="1"/>
  <c r="FP10" i="30"/>
  <c r="FP13" i="30" s="1"/>
  <c r="DW14" i="30"/>
  <c r="M42" i="30"/>
  <c r="M45" i="30"/>
  <c r="E14" i="30"/>
  <c r="M39" i="30"/>
  <c r="M64" i="30" s="1"/>
  <c r="I41" i="30"/>
  <c r="U38" i="30"/>
  <c r="U63" i="30" s="1"/>
  <c r="U44" i="30"/>
  <c r="G42" i="30"/>
  <c r="G51" i="30" s="1"/>
  <c r="G70" i="30" s="1"/>
  <c r="AJ14" i="30"/>
  <c r="I44" i="30"/>
  <c r="S51" i="30" l="1"/>
  <c r="S70" i="30" s="1"/>
  <c r="G50" i="30"/>
  <c r="U51" i="30"/>
  <c r="U70" i="30" s="1"/>
  <c r="Q51" i="30"/>
  <c r="Q70" i="30" s="1"/>
  <c r="E59" i="30"/>
  <c r="W56" i="30"/>
  <c r="AC50" i="30"/>
  <c r="AC69" i="30" s="1"/>
  <c r="W44" i="30"/>
  <c r="I50" i="30"/>
  <c r="I69" i="30" s="1"/>
  <c r="I73" i="30" s="1"/>
  <c r="E63" i="30"/>
  <c r="E66" i="30" s="1"/>
  <c r="W60" i="30"/>
  <c r="W59" i="30"/>
  <c r="U66" i="30"/>
  <c r="K66" i="30"/>
  <c r="K73" i="30" s="1"/>
  <c r="O44" i="30"/>
  <c r="M67" i="30"/>
  <c r="W57" i="30"/>
  <c r="AC66" i="30"/>
  <c r="S66" i="30"/>
  <c r="Q66" i="30"/>
  <c r="AC51" i="30"/>
  <c r="AC70" i="30" s="1"/>
  <c r="S56" i="30"/>
  <c r="S59" i="30"/>
  <c r="U67" i="30"/>
  <c r="U50" i="30"/>
  <c r="U69" i="30" s="1"/>
  <c r="I67" i="30"/>
  <c r="I74" i="30" s="1"/>
  <c r="O56" i="30"/>
  <c r="O59" i="30"/>
  <c r="K57" i="30"/>
  <c r="K60" i="30"/>
  <c r="G59" i="30"/>
  <c r="G63" i="30" s="1"/>
  <c r="G66" i="30" s="1"/>
  <c r="G56" i="30"/>
  <c r="H9" i="30"/>
  <c r="M66" i="30"/>
  <c r="M73" i="30" s="1"/>
  <c r="U59" i="30"/>
  <c r="O38" i="30"/>
  <c r="O63" i="30" s="1"/>
  <c r="S67" i="30"/>
  <c r="K51" i="30"/>
  <c r="K70" i="30" s="1"/>
  <c r="O41" i="30"/>
  <c r="O50" i="30" s="1"/>
  <c r="O69" i="30" s="1"/>
  <c r="U60" i="30"/>
  <c r="U57" i="30"/>
  <c r="O42" i="30"/>
  <c r="Q67" i="30"/>
  <c r="Q50" i="30"/>
  <c r="Q69" i="30" s="1"/>
  <c r="Q73" i="30" s="1"/>
  <c r="G57" i="30"/>
  <c r="G60" i="30"/>
  <c r="W45" i="30"/>
  <c r="E67" i="30"/>
  <c r="O39" i="30"/>
  <c r="O64" i="30" s="1"/>
  <c r="I57" i="30"/>
  <c r="I60" i="30"/>
  <c r="OM10" i="30"/>
  <c r="Y39" i="30"/>
  <c r="Y64" i="30" s="1"/>
  <c r="KY14" i="30"/>
  <c r="Y45" i="30"/>
  <c r="Y42" i="30"/>
  <c r="Y44" i="30"/>
  <c r="Y38" i="30"/>
  <c r="Y63" i="30" s="1"/>
  <c r="Y41" i="30"/>
  <c r="KY13" i="30"/>
  <c r="E50" i="30"/>
  <c r="E69" i="30" s="1"/>
  <c r="AA50" i="30"/>
  <c r="AC56" i="30"/>
  <c r="AC59" i="30"/>
  <c r="M51" i="30"/>
  <c r="M70" i="30" s="1"/>
  <c r="M60" i="30"/>
  <c r="M57" i="30"/>
  <c r="S57" i="30"/>
  <c r="S60" i="30"/>
  <c r="AC60" i="30"/>
  <c r="AC64" i="30" s="1"/>
  <c r="AC67" i="30" s="1"/>
  <c r="AC57" i="30"/>
  <c r="Q56" i="30"/>
  <c r="Q59" i="30"/>
  <c r="S50" i="30"/>
  <c r="S69" i="30" s="1"/>
  <c r="E60" i="30"/>
  <c r="E57" i="30"/>
  <c r="G67" i="30"/>
  <c r="G74" i="30" s="1"/>
  <c r="W41" i="30"/>
  <c r="O60" i="30"/>
  <c r="O57" i="30"/>
  <c r="AA51" i="30"/>
  <c r="K67" i="30"/>
  <c r="W39" i="30"/>
  <c r="W64" i="30" s="1"/>
  <c r="W42" i="30"/>
  <c r="E51" i="30"/>
  <c r="E70" i="30" s="1"/>
  <c r="O45" i="30"/>
  <c r="W38" i="30"/>
  <c r="W63" i="30" s="1"/>
  <c r="OM11" i="30"/>
  <c r="U74" i="30" l="1"/>
  <c r="S74" i="30"/>
  <c r="W50" i="30"/>
  <c r="W69" i="30" s="1"/>
  <c r="Q74" i="30"/>
  <c r="Y50" i="30"/>
  <c r="Y69" i="30" s="1"/>
  <c r="AC73" i="30"/>
  <c r="Y51" i="30"/>
  <c r="Y70" i="30" s="1"/>
  <c r="G69" i="30"/>
  <c r="G73" i="30" s="1"/>
  <c r="AC74" i="30"/>
  <c r="M74" i="30"/>
  <c r="K74" i="30"/>
  <c r="U73" i="30"/>
  <c r="S73" i="30"/>
  <c r="E74" i="30"/>
  <c r="E73" i="30"/>
  <c r="Y59" i="30"/>
  <c r="Y56" i="30"/>
  <c r="O67" i="30"/>
  <c r="W67" i="30"/>
  <c r="O51" i="30"/>
  <c r="O70" i="30" s="1"/>
  <c r="W51" i="30"/>
  <c r="W70" i="30" s="1"/>
  <c r="W66" i="30"/>
  <c r="Y60" i="30"/>
  <c r="Y57" i="30"/>
  <c r="Y66" i="30"/>
  <c r="O66" i="30"/>
  <c r="O73" i="30" s="1"/>
  <c r="I9" i="30"/>
  <c r="Y67" i="30"/>
  <c r="W73" i="30" l="1"/>
  <c r="Y73" i="30"/>
  <c r="AM7" i="4"/>
  <c r="AM7" i="25"/>
  <c r="Y74" i="30"/>
  <c r="O74" i="30"/>
  <c r="W74" i="30"/>
  <c r="J9" i="30"/>
  <c r="K9" i="30" l="1"/>
  <c r="L9" i="30" l="1"/>
  <c r="M9" i="30" l="1"/>
  <c r="N9" i="30" l="1"/>
  <c r="O9" i="30" l="1"/>
  <c r="P9" i="30" l="1"/>
  <c r="Q9" i="30" s="1"/>
  <c r="R9" i="30" s="1"/>
  <c r="S9" i="30" s="1"/>
  <c r="T9" i="30" s="1"/>
  <c r="U9" i="30" s="1"/>
  <c r="V9" i="30" s="1"/>
  <c r="W9" i="30" s="1"/>
  <c r="X9" i="30" s="1"/>
  <c r="Y9" i="30" s="1"/>
  <c r="Z9" i="30" s="1"/>
  <c r="AA9" i="30" s="1"/>
  <c r="AB9" i="30" s="1"/>
  <c r="AC9" i="30" s="1"/>
  <c r="AD9" i="30" s="1"/>
  <c r="AE9" i="30" s="1"/>
  <c r="AF9" i="30" s="1"/>
  <c r="AG9" i="30" s="1"/>
  <c r="AH9" i="30" s="1"/>
  <c r="AI9" i="30" s="1"/>
  <c r="AJ9" i="30" s="1"/>
  <c r="AK9" i="30" s="1"/>
  <c r="AL9" i="30" s="1"/>
  <c r="AM9" i="30" s="1"/>
  <c r="AN9" i="30" s="1"/>
  <c r="AO9" i="30" s="1"/>
  <c r="AP9" i="30" s="1"/>
  <c r="AQ9" i="30" s="1"/>
  <c r="AR9" i="30" s="1"/>
  <c r="AS9" i="30" s="1"/>
  <c r="AT9" i="30" s="1"/>
  <c r="AU9" i="30" s="1"/>
  <c r="AV9" i="30" s="1"/>
  <c r="AW9" i="30" s="1"/>
  <c r="AX9" i="30" s="1"/>
  <c r="AY9" i="30" s="1"/>
  <c r="AZ9" i="30" s="1"/>
  <c r="BA9" i="30" s="1"/>
  <c r="BB9" i="30" s="1"/>
  <c r="BC9" i="30" s="1"/>
  <c r="BD9" i="30" s="1"/>
  <c r="BE9" i="30" s="1"/>
  <c r="BF9" i="30" s="1"/>
  <c r="BG9" i="30" s="1"/>
  <c r="BH9" i="30" s="1"/>
  <c r="BI9" i="30" s="1"/>
  <c r="BJ9" i="30" s="1"/>
  <c r="BK9" i="30" s="1"/>
  <c r="BL9" i="30" s="1"/>
  <c r="BM9" i="30" s="1"/>
  <c r="BN9" i="30" s="1"/>
  <c r="BO9" i="30" s="1"/>
  <c r="BP9" i="30" s="1"/>
  <c r="BQ9" i="30" s="1"/>
  <c r="BR9" i="30" s="1"/>
  <c r="BS9" i="30" s="1"/>
  <c r="BT9" i="30" s="1"/>
  <c r="BU9" i="30" s="1"/>
  <c r="BV9" i="30" s="1"/>
  <c r="BW9" i="30" s="1"/>
  <c r="BX9" i="30" s="1"/>
  <c r="BY9" i="30" s="1"/>
  <c r="BZ9" i="30" s="1"/>
  <c r="CA9" i="30" s="1"/>
  <c r="CB9" i="30" s="1"/>
  <c r="CC9" i="30" s="1"/>
  <c r="CD9" i="30" s="1"/>
  <c r="CE9" i="30" s="1"/>
  <c r="CF9" i="30" s="1"/>
  <c r="CG9" i="30" s="1"/>
  <c r="CH9" i="30" s="1"/>
  <c r="CI9" i="30" s="1"/>
  <c r="CJ9" i="30" s="1"/>
  <c r="CK9" i="30" s="1"/>
  <c r="CL9" i="30" s="1"/>
  <c r="CM9" i="30" s="1"/>
  <c r="CN9" i="30" s="1"/>
  <c r="CO9" i="30" s="1"/>
  <c r="CP9" i="30" s="1"/>
  <c r="CQ9" i="30" s="1"/>
  <c r="CR9" i="30" s="1"/>
  <c r="CS9" i="30" s="1"/>
  <c r="CT9" i="30" s="1"/>
  <c r="CU9" i="30" s="1"/>
  <c r="CV9" i="30" s="1"/>
  <c r="CW9" i="30" s="1"/>
  <c r="CX9" i="30" s="1"/>
  <c r="CY9" i="30" s="1"/>
  <c r="CZ9" i="30" s="1"/>
  <c r="DA9" i="30" s="1"/>
  <c r="DB9" i="30" s="1"/>
  <c r="DC9" i="30" s="1"/>
  <c r="DD9" i="30" s="1"/>
  <c r="DE9" i="30" s="1"/>
  <c r="DF9" i="30" s="1"/>
  <c r="DG9" i="30" s="1"/>
  <c r="DH9" i="30" s="1"/>
  <c r="DI9" i="30" s="1"/>
  <c r="DJ9" i="30" s="1"/>
  <c r="DK9" i="30" s="1"/>
  <c r="DL9" i="30" s="1"/>
  <c r="DM9" i="30" s="1"/>
  <c r="DN9" i="30" s="1"/>
  <c r="DO9" i="30" s="1"/>
  <c r="DP9" i="30" s="1"/>
  <c r="DQ9" i="30" s="1"/>
  <c r="DR9" i="30" s="1"/>
  <c r="DS9" i="30" s="1"/>
  <c r="DT9" i="30" s="1"/>
  <c r="DU9" i="30" s="1"/>
  <c r="DV9" i="30" s="1"/>
  <c r="DW9" i="30" s="1"/>
  <c r="DX9" i="30" s="1"/>
  <c r="DY9" i="30" s="1"/>
  <c r="DZ9" i="30" s="1"/>
  <c r="EA9" i="30" s="1"/>
  <c r="EB9" i="30" s="1"/>
  <c r="EC9" i="30" s="1"/>
  <c r="ED9" i="30" s="1"/>
  <c r="EE9" i="30" s="1"/>
  <c r="EF9" i="30" s="1"/>
  <c r="EG9" i="30" s="1"/>
  <c r="EH9" i="30" s="1"/>
  <c r="EI9" i="30" s="1"/>
  <c r="EJ9" i="30" s="1"/>
  <c r="EK9" i="30" s="1"/>
  <c r="EL9" i="30" s="1"/>
  <c r="EM9" i="30" s="1"/>
  <c r="EN9" i="30" s="1"/>
  <c r="EO9" i="30" s="1"/>
  <c r="EP9" i="30" s="1"/>
  <c r="EQ9" i="30" s="1"/>
  <c r="ER9" i="30" s="1"/>
  <c r="ES9" i="30" s="1"/>
  <c r="ET9" i="30" s="1"/>
  <c r="EU9" i="30" s="1"/>
  <c r="EV9" i="30" s="1"/>
  <c r="EW9" i="30" s="1"/>
  <c r="EX9" i="30" s="1"/>
  <c r="EY9" i="30" s="1"/>
  <c r="EZ9" i="30" s="1"/>
  <c r="FA9" i="30" s="1"/>
  <c r="FB9" i="30" s="1"/>
  <c r="FC9" i="30" s="1"/>
  <c r="FD9" i="30" s="1"/>
  <c r="FE9" i="30" s="1"/>
  <c r="FF9" i="30" s="1"/>
  <c r="FG9" i="30" s="1"/>
  <c r="FH9" i="30" s="1"/>
  <c r="FI9" i="30" s="1"/>
  <c r="FJ9" i="30" s="1"/>
  <c r="FK9" i="30" s="1"/>
  <c r="FL9" i="30" s="1"/>
  <c r="FM9" i="30" s="1"/>
  <c r="FN9" i="30" s="1"/>
  <c r="FO9" i="30" s="1"/>
  <c r="FP9" i="30" s="1"/>
  <c r="FQ9" i="30" s="1"/>
  <c r="FR9" i="30" s="1"/>
  <c r="FS9" i="30" s="1"/>
  <c r="FT9" i="30" s="1"/>
  <c r="FU9" i="30" s="1"/>
  <c r="FV9" i="30" s="1"/>
  <c r="FW9" i="30" s="1"/>
  <c r="FX9" i="30" s="1"/>
  <c r="FY9" i="30" s="1"/>
  <c r="FZ9" i="30" s="1"/>
  <c r="GA9" i="30" s="1"/>
  <c r="GB9" i="30" s="1"/>
  <c r="GC9" i="30" s="1"/>
  <c r="GD9" i="30" s="1"/>
  <c r="GE9" i="30" s="1"/>
  <c r="GF9" i="30" s="1"/>
  <c r="GG9" i="30" s="1"/>
  <c r="GH9" i="30" s="1"/>
  <c r="GI9" i="30" s="1"/>
  <c r="GJ9" i="30" s="1"/>
  <c r="GK9" i="30" s="1"/>
  <c r="GL9" i="30" s="1"/>
  <c r="GM9" i="30" s="1"/>
  <c r="GN9" i="30" s="1"/>
  <c r="GO9" i="30" s="1"/>
  <c r="GP9" i="30" s="1"/>
  <c r="GQ9" i="30" s="1"/>
  <c r="GR9" i="30" s="1"/>
  <c r="GS9" i="30" s="1"/>
  <c r="GT9" i="30" s="1"/>
  <c r="GU9" i="30" s="1"/>
  <c r="GV9" i="30" s="1"/>
  <c r="GW9" i="30" s="1"/>
  <c r="GX9" i="30" s="1"/>
  <c r="GY9" i="30" s="1"/>
  <c r="GZ9" i="30" s="1"/>
  <c r="HA9" i="30" s="1"/>
  <c r="HB9" i="30" s="1"/>
  <c r="HC9" i="30" s="1"/>
  <c r="HD9" i="30" s="1"/>
  <c r="HE9" i="30" s="1"/>
  <c r="HF9" i="30" s="1"/>
  <c r="HG9" i="30" s="1"/>
  <c r="HH9" i="30" s="1"/>
  <c r="HI9" i="30" s="1"/>
  <c r="HJ9" i="30" s="1"/>
  <c r="HK9" i="30" s="1"/>
  <c r="HL9" i="30" s="1"/>
  <c r="HM9" i="30" s="1"/>
  <c r="HN9" i="30" s="1"/>
  <c r="HO9" i="30" s="1"/>
  <c r="HP9" i="30" s="1"/>
  <c r="HQ9" i="30" s="1"/>
  <c r="HR9" i="30" s="1"/>
  <c r="HS9" i="30" s="1"/>
  <c r="HT9" i="30" s="1"/>
  <c r="HU9" i="30" s="1"/>
  <c r="HV9" i="30" s="1"/>
  <c r="HW9" i="30" s="1"/>
  <c r="HX9" i="30" s="1"/>
  <c r="HY9" i="30" s="1"/>
  <c r="HZ9" i="30" s="1"/>
  <c r="IA9" i="30" s="1"/>
  <c r="IB9" i="30" s="1"/>
  <c r="IC9" i="30" s="1"/>
  <c r="ID9" i="30" s="1"/>
  <c r="IE9" i="30" s="1"/>
  <c r="IF9" i="30" s="1"/>
  <c r="IG9" i="30" s="1"/>
  <c r="IH9" i="30" s="1"/>
  <c r="II9" i="30" s="1"/>
  <c r="IJ9" i="30" s="1"/>
  <c r="IK9" i="30" s="1"/>
  <c r="IL9" i="30" s="1"/>
  <c r="IM9" i="30" s="1"/>
  <c r="IN9" i="30" s="1"/>
  <c r="IO9" i="30" s="1"/>
  <c r="IP9" i="30" s="1"/>
  <c r="IQ9" i="30" s="1"/>
  <c r="IR9" i="30" s="1"/>
  <c r="IS9" i="30" s="1"/>
  <c r="IT9" i="30" s="1"/>
  <c r="IU9" i="30" s="1"/>
  <c r="IV9" i="30" s="1"/>
  <c r="IW9" i="30" s="1"/>
  <c r="IX9" i="30" s="1"/>
  <c r="IY9" i="30" s="1"/>
  <c r="IZ9" i="30" s="1"/>
  <c r="JA9" i="30" s="1"/>
  <c r="JB9" i="30" s="1"/>
  <c r="JC9" i="30" s="1"/>
  <c r="JD9" i="30" s="1"/>
  <c r="JE9" i="30" s="1"/>
  <c r="JF9" i="30" s="1"/>
  <c r="JG9" i="30" s="1"/>
  <c r="JH9" i="30" s="1"/>
  <c r="JI9" i="30" s="1"/>
  <c r="JJ9" i="30" s="1"/>
  <c r="JK9" i="30" s="1"/>
  <c r="JL9" i="30" s="1"/>
  <c r="JM9" i="30" s="1"/>
  <c r="JN9" i="30" s="1"/>
  <c r="JO9" i="30" s="1"/>
  <c r="JP9" i="30" s="1"/>
  <c r="JQ9" i="30" s="1"/>
  <c r="JR9" i="30" s="1"/>
  <c r="JS9" i="30" s="1"/>
  <c r="JT9" i="30" s="1"/>
  <c r="JU9" i="30" s="1"/>
  <c r="JV9" i="30" s="1"/>
  <c r="JW9" i="30" s="1"/>
  <c r="JX9" i="30" s="1"/>
  <c r="JY9" i="30" s="1"/>
  <c r="JZ9" i="30" s="1"/>
  <c r="KA9" i="30" s="1"/>
  <c r="KB9" i="30" s="1"/>
  <c r="KC9" i="30" s="1"/>
  <c r="KD9" i="30" s="1"/>
  <c r="KE9" i="30" s="1"/>
  <c r="KF9" i="30" s="1"/>
  <c r="KG9" i="30" s="1"/>
  <c r="KH9" i="30" s="1"/>
  <c r="KI9" i="30" s="1"/>
  <c r="KJ9" i="30" s="1"/>
  <c r="KK9" i="30" s="1"/>
  <c r="KL9" i="30" s="1"/>
  <c r="KM9" i="30" s="1"/>
  <c r="KN9" i="30" s="1"/>
  <c r="KO9" i="30" s="1"/>
  <c r="KP9" i="30" s="1"/>
  <c r="KQ9" i="30" s="1"/>
  <c r="KR9" i="30" s="1"/>
  <c r="KS9" i="30" s="1"/>
  <c r="KT9" i="30" s="1"/>
  <c r="KU9" i="30" s="1"/>
  <c r="KV9" i="30" s="1"/>
  <c r="KW9" i="30" s="1"/>
  <c r="KX9" i="30" s="1"/>
  <c r="KY9" i="30" s="1"/>
  <c r="KZ9" i="30" s="1"/>
  <c r="LA9" i="30" s="1"/>
  <c r="LB9" i="30" s="1"/>
  <c r="LC9" i="30" s="1"/>
  <c r="LD9" i="30" s="1"/>
  <c r="LE9" i="30" s="1"/>
  <c r="LF9" i="30" s="1"/>
  <c r="LG9" i="30" s="1"/>
  <c r="LH9" i="30" s="1"/>
  <c r="LI9" i="30" s="1"/>
  <c r="LJ9" i="30" s="1"/>
  <c r="LK9" i="30" s="1"/>
  <c r="LL9" i="30" s="1"/>
  <c r="LM9" i="30" s="1"/>
  <c r="LN9" i="30" s="1"/>
  <c r="LO9" i="30" s="1"/>
  <c r="LP9" i="30" s="1"/>
  <c r="LQ9" i="30" s="1"/>
  <c r="LR9" i="30" s="1"/>
  <c r="LS9" i="30" s="1"/>
  <c r="LT9" i="30" s="1"/>
  <c r="LU9" i="30" s="1"/>
  <c r="LV9" i="30" s="1"/>
  <c r="LW9" i="30" s="1"/>
  <c r="LX9" i="30" s="1"/>
  <c r="LY9" i="30" s="1"/>
  <c r="LZ9" i="30" s="1"/>
  <c r="MA9" i="30" s="1"/>
  <c r="MB9" i="30" s="1"/>
  <c r="MC9" i="30" s="1"/>
  <c r="MD9" i="30" s="1"/>
  <c r="ME9" i="30" s="1"/>
  <c r="MF9" i="30" s="1"/>
  <c r="MG9" i="30" s="1"/>
  <c r="MH9" i="30" s="1"/>
  <c r="MI9" i="30" s="1"/>
  <c r="MJ9" i="30" s="1"/>
  <c r="MK9" i="30" s="1"/>
  <c r="ML9" i="30" s="1"/>
  <c r="MM9" i="30" s="1"/>
  <c r="MN9" i="30" s="1"/>
  <c r="MO9" i="30" s="1"/>
  <c r="MP9" i="30" s="1"/>
  <c r="MQ9" i="30" s="1"/>
  <c r="MR9" i="30" s="1"/>
  <c r="MS9" i="30" s="1"/>
  <c r="MT9" i="30" s="1"/>
  <c r="MU9" i="30" s="1"/>
  <c r="MV9" i="30" s="1"/>
  <c r="MW9" i="30" s="1"/>
  <c r="MX9" i="30" s="1"/>
  <c r="MY9" i="30" s="1"/>
  <c r="MZ9" i="30" s="1"/>
  <c r="NA9" i="30" s="1"/>
  <c r="NB9" i="30" s="1"/>
  <c r="NC9" i="30" s="1"/>
  <c r="ND9" i="30" s="1"/>
  <c r="NE9" i="30" s="1"/>
  <c r="NF9" i="30" s="1"/>
  <c r="NG9" i="30" l="1"/>
  <c r="NH9" i="30" s="1"/>
  <c r="NI9" i="30" s="1"/>
  <c r="NJ9" i="30" s="1"/>
  <c r="NK9" i="30" s="1"/>
  <c r="NL9" i="30" s="1"/>
  <c r="NM9" i="30" s="1"/>
  <c r="NN9" i="30" s="1"/>
  <c r="NO9" i="30" s="1"/>
  <c r="NP9" i="30" s="1"/>
  <c r="NQ9" i="30" s="1"/>
  <c r="NR9" i="30" s="1"/>
  <c r="NS9" i="30" s="1"/>
  <c r="NT9" i="30" s="1"/>
  <c r="NU9" i="30" s="1"/>
  <c r="NV9" i="30" s="1"/>
  <c r="NW9" i="30" s="1"/>
  <c r="NX9" i="30" s="1"/>
  <c r="NY9" i="30" s="1"/>
  <c r="NZ9" i="30" s="1"/>
  <c r="OA9" i="30" s="1"/>
  <c r="OB9" i="30" s="1"/>
  <c r="OC9" i="30" s="1"/>
  <c r="OD9" i="30" s="1"/>
  <c r="OE9" i="30" s="1"/>
  <c r="OF9" i="30" s="1"/>
  <c r="OG9" i="30" s="1"/>
  <c r="OH9" i="30" s="1"/>
  <c r="OI9" i="30" s="1"/>
  <c r="OJ9" i="30" s="1"/>
  <c r="OK9" i="30" s="1"/>
  <c r="AK19" i="30" s="1"/>
  <c r="NF14" i="30"/>
  <c r="NF13" i="30"/>
  <c r="AK18" i="30"/>
  <c r="AQ19" i="30"/>
  <c r="AS19" i="30"/>
  <c r="CO19" i="30"/>
  <c r="E18" i="30"/>
  <c r="CE18" i="30"/>
  <c r="AG18" i="30"/>
  <c r="BW19" i="30"/>
  <c r="AC19" i="30"/>
  <c r="CA18" i="30"/>
  <c r="BK19" i="30"/>
  <c r="DK19" i="30"/>
  <c r="O19" i="30"/>
  <c r="CC18" i="30"/>
  <c r="BQ19" i="30"/>
  <c r="BY19" i="30"/>
  <c r="CQ18" i="30"/>
  <c r="CI19" i="30"/>
  <c r="CE19" i="30"/>
  <c r="DU18" i="30"/>
  <c r="DI18" i="30"/>
  <c r="CY19" i="30"/>
  <c r="BY18" i="30"/>
  <c r="S19" i="30"/>
  <c r="AO18" i="30"/>
  <c r="CU18" i="30"/>
  <c r="CO18" i="30"/>
  <c r="DA18" i="30"/>
  <c r="CA19" i="30"/>
  <c r="AM18" i="30"/>
  <c r="CK19" i="30"/>
  <c r="Y18" i="30"/>
  <c r="DA19" i="30"/>
  <c r="BW18" i="30"/>
  <c r="DS19" i="30"/>
  <c r="I19" i="30"/>
  <c r="AA19" i="30"/>
  <c r="AU18" i="30"/>
  <c r="U18" i="30"/>
  <c r="AM19" i="30"/>
  <c r="Q18" i="30"/>
  <c r="CG19" i="30"/>
  <c r="BO19" i="30"/>
  <c r="BC19" i="30"/>
  <c r="DS18" i="30"/>
  <c r="DE19" i="30"/>
  <c r="BG19" i="30"/>
  <c r="DK18" i="30"/>
  <c r="BM18" i="30"/>
  <c r="G18" i="30"/>
  <c r="M19" i="30"/>
  <c r="BQ18" i="30"/>
  <c r="DC19" i="30"/>
  <c r="BI18" i="30"/>
  <c r="DM19" i="30"/>
  <c r="CC19" i="30"/>
  <c r="DM18" i="30"/>
  <c r="CI18" i="30"/>
  <c r="CQ19" i="30"/>
  <c r="AY18" i="30"/>
  <c r="DO18" i="30"/>
  <c r="BA19" i="30"/>
  <c r="AI19" i="30"/>
  <c r="BE19" i="30"/>
  <c r="DU19" i="30"/>
  <c r="BM19" i="30"/>
  <c r="K18" i="30"/>
  <c r="BE18" i="30"/>
  <c r="BC18" i="30"/>
  <c r="E19" i="30"/>
  <c r="CW18" i="30"/>
  <c r="I18" i="30"/>
  <c r="AU19" i="30"/>
  <c r="CU19" i="30"/>
  <c r="BA18" i="30"/>
  <c r="G19" i="30"/>
  <c r="AS18" i="30"/>
  <c r="CK18" i="30"/>
  <c r="BK18" i="30"/>
  <c r="AG19" i="30"/>
  <c r="M18" i="30"/>
  <c r="CY18" i="30"/>
  <c r="AI18" i="30"/>
  <c r="BI19" i="30"/>
  <c r="BS18" i="30"/>
  <c r="CM19" i="30"/>
  <c r="O18" i="30"/>
  <c r="AW19" i="30"/>
  <c r="U19" i="30"/>
  <c r="AQ18" i="30"/>
  <c r="AO19" i="30"/>
  <c r="S18" i="30"/>
  <c r="DG19" i="30"/>
  <c r="AW18" i="30"/>
  <c r="AE19" i="30"/>
  <c r="AY19" i="30"/>
  <c r="AE18" i="30"/>
  <c r="CS19" i="30"/>
  <c r="K19" i="30"/>
  <c r="BO18" i="30"/>
  <c r="CS18" i="30"/>
  <c r="DQ19" i="30"/>
  <c r="AA18" i="30"/>
  <c r="CM18" i="30"/>
  <c r="DO19" i="30"/>
  <c r="BU18" i="30"/>
  <c r="W19" i="30"/>
  <c r="BG18" i="30"/>
  <c r="Q19" i="30"/>
  <c r="DI19" i="30"/>
  <c r="DQ18" i="30"/>
  <c r="DE18" i="30"/>
  <c r="DC18" i="30"/>
  <c r="Y19" i="30"/>
  <c r="BS19" i="30"/>
  <c r="CW19" i="30"/>
  <c r="BU19" i="30"/>
  <c r="AC18" i="30"/>
  <c r="CG18" i="30" l="1"/>
  <c r="DG18" i="30"/>
  <c r="W18" i="30"/>
  <c r="AM22" i="30"/>
  <c r="AQ22" i="30"/>
  <c r="Y22" i="30"/>
  <c r="DI22" i="30"/>
  <c r="DM22" i="30"/>
  <c r="CQ22" i="30"/>
  <c r="DO22" i="30"/>
  <c r="CC22" i="30"/>
  <c r="AS22" i="30"/>
  <c r="AU22" i="30"/>
  <c r="CY22" i="30"/>
  <c r="BM22" i="30"/>
  <c r="AK22" i="30"/>
  <c r="DS22" i="30"/>
  <c r="BS22" i="30"/>
  <c r="AG22" i="30"/>
  <c r="DK22" i="30"/>
  <c r="DA22" i="30"/>
  <c r="CU22" i="30"/>
  <c r="BY22" i="30"/>
  <c r="AW22" i="30"/>
  <c r="BQ22" i="30"/>
  <c r="AE22" i="30"/>
  <c r="BI22" i="30"/>
  <c r="AA22" i="30"/>
  <c r="BA22" i="30"/>
  <c r="O22" i="30"/>
  <c r="CG22" i="30"/>
  <c r="K22" i="30"/>
  <c r="U22" i="30"/>
  <c r="AC22" i="30"/>
  <c r="DQ22" i="30"/>
  <c r="E22" i="30"/>
  <c r="M22" i="30"/>
  <c r="DC22" i="30"/>
  <c r="BC22" i="30"/>
  <c r="Q22" i="30"/>
  <c r="DU22" i="30"/>
  <c r="BU22" i="30"/>
  <c r="CS22" i="30"/>
  <c r="BE22" i="30"/>
  <c r="BK22" i="30"/>
  <c r="BW22" i="30"/>
  <c r="CO22" i="30"/>
  <c r="CW22" i="30"/>
  <c r="S22" i="30"/>
  <c r="DG22" i="30"/>
  <c r="BG22" i="30"/>
  <c r="I22" i="30"/>
  <c r="CE22" i="30"/>
  <c r="CI22" i="30"/>
  <c r="DE22" i="30"/>
  <c r="W22" i="30"/>
  <c r="CA22" i="30"/>
  <c r="CK22" i="30"/>
  <c r="AY22" i="30"/>
  <c r="AI22" i="30"/>
  <c r="CM22" i="30"/>
  <c r="G22" i="30"/>
  <c r="AO22" i="30"/>
  <c r="BO22" i="30"/>
  <c r="AA56" i="30"/>
  <c r="AA59" i="30"/>
  <c r="DU21" i="30"/>
  <c r="CI27" i="30"/>
  <c r="CU21" i="30"/>
  <c r="DA24" i="30"/>
  <c r="Q24" i="30"/>
  <c r="CK27" i="30"/>
  <c r="AK24" i="30"/>
  <c r="U27" i="30"/>
  <c r="BK21" i="30"/>
  <c r="CW24" i="30"/>
  <c r="DI21" i="30"/>
  <c r="CO21" i="30"/>
  <c r="DU24" i="30"/>
  <c r="CA21" i="30"/>
  <c r="AM24" i="30"/>
  <c r="DU27" i="30"/>
  <c r="AS21" i="30"/>
  <c r="AM27" i="30"/>
  <c r="BS21" i="30"/>
  <c r="CM21" i="30"/>
  <c r="BQ27" i="30"/>
  <c r="DK27" i="30"/>
  <c r="AI27" i="30"/>
  <c r="AK27" i="30"/>
  <c r="K27" i="30"/>
  <c r="CY21" i="30"/>
  <c r="CG21" i="30"/>
  <c r="CG24" i="30"/>
  <c r="Y21" i="30"/>
  <c r="CM27" i="30"/>
  <c r="DM27" i="30"/>
  <c r="CC27" i="30"/>
  <c r="DQ21" i="30"/>
  <c r="DA27" i="30"/>
  <c r="BO21" i="30"/>
  <c r="BI27" i="30"/>
  <c r="CQ27" i="30"/>
  <c r="BY24" i="30"/>
  <c r="AQ24" i="30"/>
  <c r="AO24" i="30"/>
  <c r="BM27" i="30"/>
  <c r="AW27" i="30"/>
  <c r="AS24" i="30"/>
  <c r="CA24" i="30"/>
  <c r="BK27" i="30"/>
  <c r="DS24" i="30"/>
  <c r="BE24" i="30"/>
  <c r="DM24" i="30"/>
  <c r="Y24" i="30"/>
  <c r="AO21" i="30"/>
  <c r="BS24" i="30"/>
  <c r="AC27" i="30"/>
  <c r="DE21" i="30"/>
  <c r="K24" i="30"/>
  <c r="BS27" i="30"/>
  <c r="AQ21" i="30"/>
  <c r="DC24" i="30"/>
  <c r="O24" i="30"/>
  <c r="U21" i="30"/>
  <c r="CQ24" i="30"/>
  <c r="BA21" i="30"/>
  <c r="AQ27" i="30"/>
  <c r="DO21" i="30"/>
  <c r="AC24" i="30"/>
  <c r="G24" i="30"/>
  <c r="CU24" i="30"/>
  <c r="O21" i="30"/>
  <c r="AU21" i="30"/>
  <c r="CS24" i="30"/>
  <c r="DS21" i="30"/>
  <c r="BG21" i="30"/>
  <c r="CG27" i="30"/>
  <c r="AU24" i="30"/>
  <c r="E27" i="30"/>
  <c r="W24" i="30"/>
  <c r="DM21" i="30"/>
  <c r="I27" i="30"/>
  <c r="CS21" i="30"/>
  <c r="BK24" i="30"/>
  <c r="BQ21" i="30"/>
  <c r="DI24" i="30"/>
  <c r="BA24" i="30"/>
  <c r="AA24" i="30"/>
  <c r="E21" i="30"/>
  <c r="CK21" i="30"/>
  <c r="CS27" i="30"/>
  <c r="CK24" i="30"/>
  <c r="BY21" i="30"/>
  <c r="AG27" i="30"/>
  <c r="BQ24" i="30"/>
  <c r="AE27" i="30"/>
  <c r="BO24" i="30"/>
  <c r="BG24" i="30"/>
  <c r="DS27" i="30"/>
  <c r="CC21" i="30"/>
  <c r="CE27" i="30"/>
  <c r="AI21" i="30"/>
  <c r="BC27" i="30"/>
  <c r="W21" i="30"/>
  <c r="Y27" i="30"/>
  <c r="CO27" i="30"/>
  <c r="BC21" i="30"/>
  <c r="CW27" i="30"/>
  <c r="Q21" i="30"/>
  <c r="AI24" i="30"/>
  <c r="BE21" i="30"/>
  <c r="BM24" i="30"/>
  <c r="BU21" i="30"/>
  <c r="DG24" i="30"/>
  <c r="DK21" i="30"/>
  <c r="G27" i="30"/>
  <c r="AY24" i="30"/>
  <c r="M21" i="30"/>
  <c r="AA21" i="30"/>
  <c r="I24" i="30"/>
  <c r="DK24" i="30"/>
  <c r="DQ27" i="30"/>
  <c r="BO27" i="30"/>
  <c r="S27" i="30"/>
  <c r="E24" i="30"/>
  <c r="DC27" i="30"/>
  <c r="S21" i="30"/>
  <c r="AW21" i="30"/>
  <c r="AG24" i="30"/>
  <c r="K21" i="30"/>
  <c r="AM21" i="30"/>
  <c r="BC24" i="30"/>
  <c r="I21" i="30"/>
  <c r="AE21" i="30"/>
  <c r="AA27" i="30"/>
  <c r="S24" i="30"/>
  <c r="DG21" i="30"/>
  <c r="CO24" i="30"/>
  <c r="AC21" i="30"/>
  <c r="M27" i="30"/>
  <c r="AY27" i="30"/>
  <c r="DO27" i="30"/>
  <c r="CI21" i="30"/>
  <c r="DC21" i="30"/>
  <c r="BU24" i="30"/>
  <c r="U24" i="30"/>
  <c r="DI27" i="30"/>
  <c r="AW24" i="30"/>
  <c r="DQ24" i="30"/>
  <c r="M24" i="30"/>
  <c r="CE21" i="30"/>
  <c r="CY24" i="30"/>
  <c r="CQ21" i="30"/>
  <c r="CY27" i="30"/>
  <c r="DE24" i="30"/>
  <c r="AO27" i="30"/>
  <c r="CA27" i="30"/>
  <c r="BA27" i="30"/>
  <c r="DO24" i="30"/>
  <c r="BW21" i="30"/>
  <c r="CI24" i="30"/>
  <c r="CU27" i="30"/>
  <c r="DA21" i="30"/>
  <c r="DE27" i="30"/>
  <c r="AU27" i="30"/>
  <c r="BI21" i="30"/>
  <c r="BW27" i="30"/>
  <c r="BE27" i="30"/>
  <c r="CM24" i="30"/>
  <c r="G21" i="30"/>
  <c r="BI24" i="30"/>
  <c r="DG27" i="30"/>
  <c r="BU27" i="30"/>
  <c r="CW21" i="30"/>
  <c r="Q27" i="30"/>
  <c r="AS27" i="30"/>
  <c r="AG21" i="30"/>
  <c r="AE24" i="30"/>
  <c r="CE24" i="30"/>
  <c r="AK21" i="30"/>
  <c r="O27" i="30"/>
  <c r="BM21" i="30"/>
  <c r="W27" i="30"/>
  <c r="BG27" i="30"/>
  <c r="BY27" i="30"/>
  <c r="CC24" i="30"/>
  <c r="AY21" i="30"/>
  <c r="BW24" i="30"/>
  <c r="AA57" i="30"/>
  <c r="AA60" i="30"/>
  <c r="BK28" i="30"/>
  <c r="DU25" i="30"/>
  <c r="BW28" i="30"/>
  <c r="BS28" i="30"/>
  <c r="DG25" i="30"/>
  <c r="G25" i="30"/>
  <c r="AK25" i="30"/>
  <c r="CY25" i="30"/>
  <c r="BO25" i="30"/>
  <c r="E25" i="30"/>
  <c r="DS28" i="30"/>
  <c r="AK28" i="30"/>
  <c r="BY28" i="30"/>
  <c r="I25" i="30"/>
  <c r="AO25" i="30"/>
  <c r="BW25" i="30"/>
  <c r="CQ25" i="30"/>
  <c r="M28" i="30"/>
  <c r="CC25" i="30"/>
  <c r="CO28" i="30"/>
  <c r="AY25" i="30"/>
  <c r="BA25" i="30"/>
  <c r="CE28" i="30"/>
  <c r="DM28" i="30"/>
  <c r="CM28" i="30"/>
  <c r="AA25" i="30"/>
  <c r="E28" i="30"/>
  <c r="BG25" i="30"/>
  <c r="AM25" i="30"/>
  <c r="CS25" i="30"/>
  <c r="CW28" i="30"/>
  <c r="AO28" i="30"/>
  <c r="K28" i="30"/>
  <c r="CW25" i="30"/>
  <c r="DO25" i="30"/>
  <c r="BY25" i="30"/>
  <c r="CA28" i="30"/>
  <c r="CI25" i="30"/>
  <c r="AG25" i="30"/>
  <c r="DI25" i="30"/>
  <c r="BQ25" i="30"/>
  <c r="AC28" i="30"/>
  <c r="CI28" i="30"/>
  <c r="AW28" i="30"/>
  <c r="AM28" i="30"/>
  <c r="O28" i="30"/>
  <c r="AY28" i="30"/>
  <c r="DI28" i="30"/>
  <c r="W28" i="30"/>
  <c r="BA28" i="30"/>
  <c r="CM25" i="30"/>
  <c r="BC25" i="30"/>
  <c r="DE28" i="30"/>
  <c r="BM25" i="30"/>
  <c r="AI25" i="30"/>
  <c r="Y28" i="30"/>
  <c r="AE28" i="30"/>
  <c r="CQ28" i="30"/>
  <c r="CK28" i="30"/>
  <c r="BU25" i="30"/>
  <c r="BS25" i="30"/>
  <c r="CG28" i="30"/>
  <c r="CU25" i="30"/>
  <c r="AQ25" i="30"/>
  <c r="DA25" i="30"/>
  <c r="AC25" i="30"/>
  <c r="BE28" i="30"/>
  <c r="U25" i="30"/>
  <c r="DQ25" i="30"/>
  <c r="AU28" i="30"/>
  <c r="S25" i="30"/>
  <c r="BG28" i="30"/>
  <c r="DU28" i="30"/>
  <c r="DQ28" i="30"/>
  <c r="CU28" i="30"/>
  <c r="CA25" i="30"/>
  <c r="DK25" i="30"/>
  <c r="K25" i="30"/>
  <c r="DC28" i="30"/>
  <c r="AU25" i="30"/>
  <c r="BO28" i="30"/>
  <c r="DS25" i="30"/>
  <c r="I28" i="30"/>
  <c r="CY28" i="30"/>
  <c r="G28" i="30"/>
  <c r="AS28" i="30"/>
  <c r="CC28" i="30"/>
  <c r="AW25" i="30"/>
  <c r="Y25" i="30"/>
  <c r="DA28" i="30"/>
  <c r="CS28" i="30"/>
  <c r="CE25" i="30"/>
  <c r="S28" i="30"/>
  <c r="DE25" i="30"/>
  <c r="O25" i="30"/>
  <c r="AQ28" i="30"/>
  <c r="CG25" i="30"/>
  <c r="Q28" i="30"/>
  <c r="DC25" i="30"/>
  <c r="U28" i="30"/>
  <c r="Q25" i="30"/>
  <c r="BI25" i="30"/>
  <c r="AA28" i="30"/>
  <c r="DO28" i="30"/>
  <c r="BU28" i="30"/>
  <c r="CO25" i="30"/>
  <c r="BI28" i="30"/>
  <c r="W25" i="30"/>
  <c r="AE25" i="30"/>
  <c r="BC28" i="30"/>
  <c r="DM25" i="30"/>
  <c r="BQ28" i="30"/>
  <c r="M25" i="30"/>
  <c r="BE25" i="30"/>
  <c r="DK28" i="30"/>
  <c r="CK25" i="30"/>
  <c r="BK25" i="30"/>
  <c r="BM28" i="30"/>
  <c r="DG28" i="30"/>
  <c r="AG28" i="30"/>
  <c r="AS25" i="30"/>
  <c r="AI28" i="30"/>
  <c r="DX18" i="30"/>
  <c r="DX19" i="30"/>
  <c r="DU30" i="30" l="1"/>
  <c r="CA34" i="30"/>
  <c r="CA31" i="30"/>
  <c r="AO33" i="30"/>
  <c r="CW31" i="30"/>
  <c r="CW34" i="30"/>
  <c r="CS34" i="30"/>
  <c r="CS31" i="30"/>
  <c r="DQ31" i="30"/>
  <c r="DQ34" i="30"/>
  <c r="AC33" i="30"/>
  <c r="AC30" i="30"/>
  <c r="DO31" i="30"/>
  <c r="DO34" i="30"/>
  <c r="DE33" i="30"/>
  <c r="DE30" i="30"/>
  <c r="E30" i="30"/>
  <c r="E33" i="30"/>
  <c r="AE34" i="30"/>
  <c r="AE31" i="30"/>
  <c r="BY31" i="30"/>
  <c r="BY34" i="30"/>
  <c r="DC33" i="30"/>
  <c r="DC30" i="30"/>
  <c r="O30" i="30"/>
  <c r="O33" i="30"/>
  <c r="CU33" i="30"/>
  <c r="CU30" i="30"/>
  <c r="BS31" i="30"/>
  <c r="BS34" i="30"/>
  <c r="M34" i="30"/>
  <c r="M31" i="30"/>
  <c r="BK34" i="30"/>
  <c r="BK31" i="30"/>
  <c r="AA64" i="30"/>
  <c r="AA67" i="30" s="1"/>
  <c r="AA70" i="30"/>
  <c r="CE30" i="30"/>
  <c r="CE33" i="30"/>
  <c r="CI30" i="30"/>
  <c r="CI33" i="30"/>
  <c r="S33" i="30"/>
  <c r="S30" i="30"/>
  <c r="AA30" i="30"/>
  <c r="AA33" i="30"/>
  <c r="BE33" i="30"/>
  <c r="BE30" i="30"/>
  <c r="CY33" i="30"/>
  <c r="CY30" i="30"/>
  <c r="CO34" i="30"/>
  <c r="CO31" i="30"/>
  <c r="DK30" i="30"/>
  <c r="DK33" i="30"/>
  <c r="CA33" i="30"/>
  <c r="CA30" i="30"/>
  <c r="AK31" i="30"/>
  <c r="AK34" i="30"/>
  <c r="DS34" i="30"/>
  <c r="DS31" i="30"/>
  <c r="K30" i="30"/>
  <c r="K33" i="30"/>
  <c r="G34" i="30"/>
  <c r="G31" i="30"/>
  <c r="CQ33" i="30"/>
  <c r="CQ30" i="30"/>
  <c r="DM30" i="30"/>
  <c r="DM33" i="30"/>
  <c r="E34" i="30"/>
  <c r="E31" i="30"/>
  <c r="CG30" i="30"/>
  <c r="CG33" i="30"/>
  <c r="AQ31" i="30"/>
  <c r="AQ34" i="30"/>
  <c r="CW30" i="30"/>
  <c r="CW33" i="30"/>
  <c r="AE30" i="30"/>
  <c r="AE33" i="30"/>
  <c r="M30" i="30"/>
  <c r="M33" i="30"/>
  <c r="AI30" i="30"/>
  <c r="AI33" i="30"/>
  <c r="DQ30" i="30"/>
  <c r="DQ33" i="30"/>
  <c r="AS30" i="30"/>
  <c r="AS33" i="30"/>
  <c r="BK30" i="30"/>
  <c r="BK33" i="30"/>
  <c r="AW34" i="30"/>
  <c r="AW31" i="30"/>
  <c r="W31" i="30"/>
  <c r="W34" i="30"/>
  <c r="AY30" i="30"/>
  <c r="AY33" i="30"/>
  <c r="DA30" i="30"/>
  <c r="DA33" i="30"/>
  <c r="BC33" i="30"/>
  <c r="BC30" i="30"/>
  <c r="CS33" i="30"/>
  <c r="CS30" i="30"/>
  <c r="BC34" i="30"/>
  <c r="BC31" i="30"/>
  <c r="CC34" i="30"/>
  <c r="CC31" i="30"/>
  <c r="K31" i="30"/>
  <c r="K34" i="30"/>
  <c r="O34" i="30"/>
  <c r="O31" i="30"/>
  <c r="BA33" i="30"/>
  <c r="BA30" i="30"/>
  <c r="CG31" i="30"/>
  <c r="CG34" i="30"/>
  <c r="DE34" i="30"/>
  <c r="DE31" i="30"/>
  <c r="Q34" i="30"/>
  <c r="Q31" i="30"/>
  <c r="AG33" i="30"/>
  <c r="AG30" i="30"/>
  <c r="DG30" i="30"/>
  <c r="DG33" i="30"/>
  <c r="BU33" i="30"/>
  <c r="BU30" i="30"/>
  <c r="AU33" i="30"/>
  <c r="AU30" i="30"/>
  <c r="CM33" i="30"/>
  <c r="CM30" i="30"/>
  <c r="CY31" i="30"/>
  <c r="CY34" i="30"/>
  <c r="AW30" i="30"/>
  <c r="AW33" i="30"/>
  <c r="U33" i="30"/>
  <c r="U30" i="30"/>
  <c r="BO30" i="30"/>
  <c r="BO33" i="30"/>
  <c r="DI33" i="30"/>
  <c r="DI30" i="30"/>
  <c r="U31" i="30"/>
  <c r="U34" i="30"/>
  <c r="BA34" i="30"/>
  <c r="BA31" i="30"/>
  <c r="BI34" i="30"/>
  <c r="BI31" i="30"/>
  <c r="DA34" i="30"/>
  <c r="DA31" i="30"/>
  <c r="BG31" i="30"/>
  <c r="BG34" i="30"/>
  <c r="BI33" i="30"/>
  <c r="BI30" i="30"/>
  <c r="Y34" i="30"/>
  <c r="Y31" i="30"/>
  <c r="AM31" i="30"/>
  <c r="AM34" i="30"/>
  <c r="BW34" i="30"/>
  <c r="BW31" i="30"/>
  <c r="DM34" i="30"/>
  <c r="DM31" i="30"/>
  <c r="AY34" i="30"/>
  <c r="AY31" i="30"/>
  <c r="DU31" i="30"/>
  <c r="DU34" i="30"/>
  <c r="DI34" i="30"/>
  <c r="DI31" i="30"/>
  <c r="I30" i="30"/>
  <c r="I33" i="30"/>
  <c r="Q33" i="30"/>
  <c r="Q30" i="30"/>
  <c r="BY30" i="30"/>
  <c r="BY33" i="30"/>
  <c r="BQ30" i="30"/>
  <c r="BQ33" i="30"/>
  <c r="AQ33" i="30"/>
  <c r="AQ30" i="30"/>
  <c r="AO30" i="30"/>
  <c r="DU33" i="30"/>
  <c r="AA63" i="30"/>
  <c r="AA66" i="30" s="1"/>
  <c r="AA69" i="30"/>
  <c r="AS31" i="30"/>
  <c r="AS34" i="30"/>
  <c r="AU31" i="30"/>
  <c r="AU34" i="30"/>
  <c r="BQ34" i="30"/>
  <c r="BQ31" i="30"/>
  <c r="AM30" i="30"/>
  <c r="AM33" i="30"/>
  <c r="DS33" i="30"/>
  <c r="DS30" i="30"/>
  <c r="AG34" i="30"/>
  <c r="AG31" i="30"/>
  <c r="I34" i="30"/>
  <c r="I31" i="30"/>
  <c r="G30" i="30"/>
  <c r="G33" i="30"/>
  <c r="CK30" i="30"/>
  <c r="CK33" i="30"/>
  <c r="Y30" i="30"/>
  <c r="Y33" i="30"/>
  <c r="AO34" i="30"/>
  <c r="AO31" i="30"/>
  <c r="DC31" i="30"/>
  <c r="DC34" i="30"/>
  <c r="AC34" i="30"/>
  <c r="AC31" i="30"/>
  <c r="CO30" i="30"/>
  <c r="CO33" i="30"/>
  <c r="AI31" i="30"/>
  <c r="AI34" i="30"/>
  <c r="DK31" i="30"/>
  <c r="DK34" i="30"/>
  <c r="CQ34" i="30"/>
  <c r="CQ31" i="30"/>
  <c r="BW33" i="30"/>
  <c r="BW30" i="30"/>
  <c r="W30" i="30"/>
  <c r="W33" i="30"/>
  <c r="BS30" i="30"/>
  <c r="BS33" i="30"/>
  <c r="CM31" i="30"/>
  <c r="CM34" i="30"/>
  <c r="CI31" i="30"/>
  <c r="CI34" i="30"/>
  <c r="CK31" i="30"/>
  <c r="CK34" i="30"/>
  <c r="S34" i="30"/>
  <c r="S31" i="30"/>
  <c r="BU34" i="30"/>
  <c r="BU31" i="30"/>
  <c r="BM30" i="30"/>
  <c r="BM33" i="30"/>
  <c r="BM34" i="30"/>
  <c r="BM31" i="30"/>
  <c r="DG34" i="30"/>
  <c r="DG31" i="30"/>
  <c r="BO31" i="30"/>
  <c r="BO34" i="30"/>
  <c r="AA34" i="30"/>
  <c r="AA31" i="30"/>
  <c r="CU34" i="30"/>
  <c r="CU31" i="30"/>
  <c r="BE31" i="30"/>
  <c r="BE34" i="30"/>
  <c r="CE34" i="30"/>
  <c r="CE31" i="30"/>
  <c r="AK30" i="30"/>
  <c r="AK33" i="30"/>
  <c r="CC30" i="30"/>
  <c r="CC33" i="30"/>
  <c r="BG30" i="30"/>
  <c r="BG33" i="30"/>
  <c r="DO33" i="30"/>
  <c r="DO30" i="30"/>
  <c r="AU46" i="4"/>
  <c r="AA74" i="30" l="1"/>
  <c r="AF74" i="30" s="1"/>
  <c r="AA73" i="30"/>
  <c r="AF73" i="30" s="1"/>
  <c r="DX33" i="30"/>
  <c r="DX31" i="30"/>
  <c r="DX30" i="30"/>
  <c r="DX34" i="30"/>
  <c r="B6" i="25"/>
  <c r="Z56" i="25" l="1"/>
  <c r="B42" i="25"/>
  <c r="AF38" i="25"/>
  <c r="X38" i="25"/>
  <c r="P38" i="25"/>
  <c r="H38" i="25"/>
  <c r="AD34" i="25"/>
  <c r="V34" i="25"/>
  <c r="N34" i="25"/>
  <c r="F34" i="25"/>
  <c r="AC30" i="25"/>
  <c r="U30" i="25"/>
  <c r="M30" i="25"/>
  <c r="E30" i="25"/>
  <c r="AA26" i="25"/>
  <c r="S26" i="25"/>
  <c r="K26" i="25"/>
  <c r="AH22" i="25"/>
  <c r="Z22" i="25"/>
  <c r="R22" i="25"/>
  <c r="J22" i="25"/>
  <c r="AG18" i="25"/>
  <c r="Y18" i="25"/>
  <c r="Q18" i="25"/>
  <c r="I18" i="25"/>
  <c r="AE14" i="25"/>
  <c r="W14" i="25"/>
  <c r="O14" i="25"/>
  <c r="G14" i="25"/>
  <c r="AD10" i="25"/>
  <c r="V10" i="25"/>
  <c r="N10" i="25"/>
  <c r="F10" i="25"/>
  <c r="AB6" i="25"/>
  <c r="T6" i="25"/>
  <c r="L6" i="25"/>
  <c r="U38" i="25"/>
  <c r="M38" i="25"/>
  <c r="S34" i="25"/>
  <c r="Z30" i="25"/>
  <c r="J30" i="25"/>
  <c r="P26" i="25"/>
  <c r="AE22" i="25"/>
  <c r="G22" i="25"/>
  <c r="N18" i="25"/>
  <c r="AB14" i="25"/>
  <c r="AI10" i="25"/>
  <c r="S10" i="25"/>
  <c r="Q6" i="25"/>
  <c r="K38" i="25"/>
  <c r="I34" i="25"/>
  <c r="H30" i="25"/>
  <c r="N26" i="25"/>
  <c r="U22" i="25"/>
  <c r="T18" i="25"/>
  <c r="R14" i="25"/>
  <c r="Q10" i="25"/>
  <c r="O6" i="25"/>
  <c r="AF34" i="25"/>
  <c r="P34" i="25"/>
  <c r="O30" i="25"/>
  <c r="U26" i="25"/>
  <c r="L22" i="25"/>
  <c r="K18" i="25"/>
  <c r="I14" i="25"/>
  <c r="AE38" i="25"/>
  <c r="W38" i="25"/>
  <c r="O38" i="25"/>
  <c r="G38" i="25"/>
  <c r="AC34" i="25"/>
  <c r="U34" i="25"/>
  <c r="M34" i="25"/>
  <c r="E34" i="25"/>
  <c r="AB30" i="25"/>
  <c r="T30" i="25"/>
  <c r="L30" i="25"/>
  <c r="AH26" i="25"/>
  <c r="Z26" i="25"/>
  <c r="R26" i="25"/>
  <c r="J26" i="25"/>
  <c r="AG22" i="25"/>
  <c r="Y22" i="25"/>
  <c r="Q22" i="25"/>
  <c r="I22" i="25"/>
  <c r="AF18" i="25"/>
  <c r="X18" i="25"/>
  <c r="P18" i="25"/>
  <c r="H18" i="25"/>
  <c r="AD14" i="25"/>
  <c r="V14" i="25"/>
  <c r="N14" i="25"/>
  <c r="F14" i="25"/>
  <c r="AC10" i="25"/>
  <c r="U10" i="25"/>
  <c r="M10" i="25"/>
  <c r="E10" i="25"/>
  <c r="AA6" i="25"/>
  <c r="S6" i="25"/>
  <c r="K6" i="25"/>
  <c r="AC38" i="25"/>
  <c r="AA34" i="25"/>
  <c r="K34" i="25"/>
  <c r="R30" i="25"/>
  <c r="X26" i="25"/>
  <c r="W22" i="25"/>
  <c r="AD18" i="25"/>
  <c r="F18" i="25"/>
  <c r="L14" i="25"/>
  <c r="K10" i="25"/>
  <c r="Y6" i="25"/>
  <c r="AG34" i="25"/>
  <c r="AF30" i="25"/>
  <c r="AD26" i="25"/>
  <c r="AC22" i="25"/>
  <c r="AB18" i="25"/>
  <c r="Z14" i="25"/>
  <c r="Y10" i="25"/>
  <c r="W6" i="25"/>
  <c r="J38" i="25"/>
  <c r="AE30" i="25"/>
  <c r="G30" i="25"/>
  <c r="E26" i="25"/>
  <c r="AI18" i="25"/>
  <c r="AG14" i="25"/>
  <c r="AF10" i="25"/>
  <c r="AD38" i="25"/>
  <c r="V38" i="25"/>
  <c r="N38" i="25"/>
  <c r="F38" i="25"/>
  <c r="AB34" i="25"/>
  <c r="T34" i="25"/>
  <c r="L34" i="25"/>
  <c r="AI30" i="25"/>
  <c r="AA30" i="25"/>
  <c r="S30" i="25"/>
  <c r="K30" i="25"/>
  <c r="AG26" i="25"/>
  <c r="Y26" i="25"/>
  <c r="Q26" i="25"/>
  <c r="I26" i="25"/>
  <c r="AF22" i="25"/>
  <c r="X22" i="25"/>
  <c r="P22" i="25"/>
  <c r="H22" i="25"/>
  <c r="AE18" i="25"/>
  <c r="W18" i="25"/>
  <c r="O18" i="25"/>
  <c r="G18" i="25"/>
  <c r="AC14" i="25"/>
  <c r="U14" i="25"/>
  <c r="M14" i="25"/>
  <c r="E14" i="25"/>
  <c r="AB10" i="25"/>
  <c r="T10" i="25"/>
  <c r="L10" i="25"/>
  <c r="AH6" i="25"/>
  <c r="Z6" i="25"/>
  <c r="R6" i="25"/>
  <c r="J6" i="25"/>
  <c r="E38" i="25"/>
  <c r="AH30" i="25"/>
  <c r="AF26" i="25"/>
  <c r="H26" i="25"/>
  <c r="O22" i="25"/>
  <c r="V18" i="25"/>
  <c r="T14" i="25"/>
  <c r="AA10" i="25"/>
  <c r="AG6" i="25"/>
  <c r="I6" i="25"/>
  <c r="S38" i="25"/>
  <c r="Y34" i="25"/>
  <c r="X30" i="25"/>
  <c r="V26" i="25"/>
  <c r="M22" i="25"/>
  <c r="AH14" i="25"/>
  <c r="AG10" i="25"/>
  <c r="AE6" i="25"/>
  <c r="R38" i="25"/>
  <c r="X34" i="25"/>
  <c r="W30" i="25"/>
  <c r="M26" i="25"/>
  <c r="T22" i="25"/>
  <c r="S18" i="25"/>
  <c r="Q14" i="25"/>
  <c r="P10" i="25"/>
  <c r="AB38" i="25"/>
  <c r="T38" i="25"/>
  <c r="L38" i="25"/>
  <c r="AH34" i="25"/>
  <c r="Z34" i="25"/>
  <c r="R34" i="25"/>
  <c r="J34" i="25"/>
  <c r="AG30" i="25"/>
  <c r="Y30" i="25"/>
  <c r="Q30" i="25"/>
  <c r="I30" i="25"/>
  <c r="AE26" i="25"/>
  <c r="W26" i="25"/>
  <c r="O26" i="25"/>
  <c r="G26" i="25"/>
  <c r="AD22" i="25"/>
  <c r="V22" i="25"/>
  <c r="N22" i="25"/>
  <c r="F22" i="25"/>
  <c r="AC18" i="25"/>
  <c r="U18" i="25"/>
  <c r="M18" i="25"/>
  <c r="E18" i="25"/>
  <c r="AA14" i="25"/>
  <c r="S14" i="25"/>
  <c r="K14" i="25"/>
  <c r="AH10" i="25"/>
  <c r="Z10" i="25"/>
  <c r="R10" i="25"/>
  <c r="J10" i="25"/>
  <c r="AF6" i="25"/>
  <c r="X6" i="25"/>
  <c r="P6" i="25"/>
  <c r="H6" i="25"/>
  <c r="AA38" i="25"/>
  <c r="Q34" i="25"/>
  <c r="P30" i="25"/>
  <c r="F26" i="25"/>
  <c r="E22" i="25"/>
  <c r="L18" i="25"/>
  <c r="J14" i="25"/>
  <c r="I10" i="25"/>
  <c r="G6" i="25"/>
  <c r="Z38" i="25"/>
  <c r="H34" i="25"/>
  <c r="AC26" i="25"/>
  <c r="AB22" i="25"/>
  <c r="AA18" i="25"/>
  <c r="Y14" i="25"/>
  <c r="X10" i="25"/>
  <c r="O34" i="25"/>
  <c r="L26" i="25"/>
  <c r="J18" i="25"/>
  <c r="H10" i="25"/>
  <c r="F6" i="25"/>
  <c r="AI22" i="25"/>
  <c r="G10" i="25"/>
  <c r="AD30" i="25"/>
  <c r="Y38" i="25"/>
  <c r="V30" i="25"/>
  <c r="S22" i="25"/>
  <c r="P14" i="25"/>
  <c r="N30" i="25"/>
  <c r="V6" i="25"/>
  <c r="U6" i="25"/>
  <c r="AB26" i="25"/>
  <c r="N6" i="25"/>
  <c r="T26" i="25"/>
  <c r="G34" i="25"/>
  <c r="AF14" i="25"/>
  <c r="E6" i="25"/>
  <c r="AA22" i="25"/>
  <c r="AD6" i="25"/>
  <c r="Q38" i="25"/>
  <c r="H14" i="25"/>
  <c r="I38" i="25"/>
  <c r="AH18" i="25"/>
  <c r="AE10" i="25"/>
  <c r="AE34" i="25"/>
  <c r="W10" i="25"/>
  <c r="X14" i="25"/>
  <c r="AC6" i="25"/>
  <c r="K22" i="25"/>
  <c r="F30" i="25"/>
  <c r="Z18" i="25"/>
  <c r="W34" i="25"/>
  <c r="M6" i="25"/>
  <c r="O10" i="25"/>
  <c r="R18" i="25"/>
  <c r="AA84" i="25"/>
  <c r="Y84" i="25"/>
  <c r="AE81" i="25"/>
  <c r="W84" i="25" s="1"/>
  <c r="AT76" i="25"/>
  <c r="AA76" i="25"/>
  <c r="Y76" i="25"/>
  <c r="AT75" i="25"/>
  <c r="AT74" i="25"/>
  <c r="AE73" i="25"/>
  <c r="W76" i="25" s="1"/>
  <c r="AQ52" i="25"/>
  <c r="AP52" i="25"/>
  <c r="AQ51" i="25"/>
  <c r="AP51" i="25"/>
  <c r="AQ48" i="25"/>
  <c r="AP48" i="25"/>
  <c r="AQ47" i="25"/>
  <c r="AP47" i="25"/>
  <c r="AQ44" i="25"/>
  <c r="AP44" i="25"/>
  <c r="AQ43" i="25"/>
  <c r="AP43" i="25"/>
  <c r="AQ40" i="25"/>
  <c r="AP40" i="25"/>
  <c r="AQ39" i="25"/>
  <c r="AP39" i="25"/>
  <c r="AQ36" i="25"/>
  <c r="AP36" i="25"/>
  <c r="AQ35" i="25"/>
  <c r="AP35" i="25"/>
  <c r="AQ32" i="25"/>
  <c r="AP32" i="25"/>
  <c r="AQ31" i="25"/>
  <c r="AP31" i="25"/>
  <c r="AQ28" i="25"/>
  <c r="AP28" i="25"/>
  <c r="AQ27" i="25"/>
  <c r="AP27" i="25"/>
  <c r="AQ24" i="25"/>
  <c r="AP24" i="25"/>
  <c r="AQ23" i="25"/>
  <c r="AP23" i="25"/>
  <c r="AQ20" i="25"/>
  <c r="AP20" i="25"/>
  <c r="AQ19" i="25"/>
  <c r="AP19" i="25"/>
  <c r="AQ16" i="25"/>
  <c r="AP16" i="25"/>
  <c r="AR16" i="25" s="1"/>
  <c r="AQ15" i="25"/>
  <c r="AP15" i="25"/>
  <c r="AQ12" i="25"/>
  <c r="AP12" i="25"/>
  <c r="AQ11" i="25"/>
  <c r="AP11" i="25"/>
  <c r="AQ8" i="25"/>
  <c r="AP8" i="25"/>
  <c r="AR8" i="25" s="1"/>
  <c r="AQ7" i="25"/>
  <c r="AP7" i="25"/>
  <c r="AR24" i="25" l="1"/>
  <c r="AR32" i="25"/>
  <c r="AR40" i="25"/>
  <c r="AE76" i="25"/>
  <c r="AB78" i="25" s="1"/>
  <c r="AE84" i="25"/>
  <c r="AB86" i="25" s="1"/>
  <c r="AR52" i="25"/>
  <c r="AR44" i="25"/>
  <c r="AR36" i="25"/>
  <c r="AR28" i="25"/>
  <c r="AR20" i="25"/>
  <c r="AR48" i="25"/>
  <c r="AR51" i="25"/>
  <c r="AR19" i="25"/>
  <c r="AR31" i="25"/>
  <c r="AR39" i="25"/>
  <c r="AR35" i="25"/>
  <c r="AR47" i="25"/>
  <c r="AR43" i="25"/>
  <c r="AR27" i="25"/>
  <c r="AR23" i="25"/>
  <c r="AR11" i="25"/>
  <c r="AR15" i="25"/>
  <c r="AR12" i="25"/>
  <c r="AP55" i="25"/>
  <c r="AQ55" i="25"/>
  <c r="AE77" i="25" s="1"/>
  <c r="Z78" i="25" s="1"/>
  <c r="AQ56" i="25"/>
  <c r="T64" i="25" s="1"/>
  <c r="AR7" i="25"/>
  <c r="AP56" i="25"/>
  <c r="AI50" i="25"/>
  <c r="AA50" i="25"/>
  <c r="S50" i="25"/>
  <c r="K50" i="25"/>
  <c r="AF46" i="25"/>
  <c r="X46" i="25"/>
  <c r="P46" i="25"/>
  <c r="H46" i="25"/>
  <c r="AE42" i="25"/>
  <c r="W42" i="25"/>
  <c r="O42" i="25"/>
  <c r="P50" i="25"/>
  <c r="AC46" i="25"/>
  <c r="E46" i="25"/>
  <c r="L42" i="25"/>
  <c r="V50" i="25"/>
  <c r="AA46" i="25"/>
  <c r="AH42" i="25"/>
  <c r="R42" i="25"/>
  <c r="E50" i="25"/>
  <c r="AG42" i="25"/>
  <c r="I42" i="25"/>
  <c r="AH50" i="25"/>
  <c r="Z50" i="25"/>
  <c r="R50" i="25"/>
  <c r="J50" i="25"/>
  <c r="AE46" i="25"/>
  <c r="W46" i="25"/>
  <c r="O46" i="25"/>
  <c r="G46" i="25"/>
  <c r="AD42" i="25"/>
  <c r="V42" i="25"/>
  <c r="N42" i="25"/>
  <c r="AF50" i="25"/>
  <c r="U46" i="25"/>
  <c r="AB42" i="25"/>
  <c r="AD50" i="25"/>
  <c r="K46" i="25"/>
  <c r="J42" i="25"/>
  <c r="AC50" i="25"/>
  <c r="R46" i="25"/>
  <c r="Q42" i="25"/>
  <c r="AG50" i="25"/>
  <c r="Y50" i="25"/>
  <c r="Q50" i="25"/>
  <c r="I50" i="25"/>
  <c r="AD46" i="25"/>
  <c r="V46" i="25"/>
  <c r="N46" i="25"/>
  <c r="F46" i="25"/>
  <c r="AC42" i="25"/>
  <c r="U42" i="25"/>
  <c r="M42" i="25"/>
  <c r="X50" i="25"/>
  <c r="H50" i="25"/>
  <c r="M46" i="25"/>
  <c r="T42" i="25"/>
  <c r="F50" i="25"/>
  <c r="S46" i="25"/>
  <c r="Z42" i="25"/>
  <c r="U50" i="25"/>
  <c r="Z46" i="25"/>
  <c r="Y42" i="25"/>
  <c r="AE50" i="25"/>
  <c r="W50" i="25"/>
  <c r="O50" i="25"/>
  <c r="G50" i="25"/>
  <c r="AB46" i="25"/>
  <c r="T46" i="25"/>
  <c r="L46" i="25"/>
  <c r="AI42" i="25"/>
  <c r="AA42" i="25"/>
  <c r="S42" i="25"/>
  <c r="K42" i="25"/>
  <c r="N50" i="25"/>
  <c r="M50" i="25"/>
  <c r="J46" i="25"/>
  <c r="AB50" i="25"/>
  <c r="X42" i="25"/>
  <c r="L50" i="25"/>
  <c r="Q46" i="25"/>
  <c r="T50" i="25"/>
  <c r="P42" i="25"/>
  <c r="H42" i="25"/>
  <c r="AG46" i="25"/>
  <c r="AF42" i="25"/>
  <c r="I46" i="25"/>
  <c r="Y46" i="25"/>
  <c r="AD78" i="25" l="1"/>
  <c r="AG78" i="25" s="1"/>
  <c r="AR56" i="25"/>
  <c r="W64" i="25" s="1"/>
  <c r="T65" i="25" s="1"/>
  <c r="AR55" i="25"/>
  <c r="W58" i="25" s="1"/>
  <c r="T58" i="25"/>
  <c r="AE85" i="25"/>
  <c r="Z86" i="25" s="1"/>
  <c r="AD86" i="25" s="1"/>
  <c r="AG86" i="25" s="1"/>
  <c r="B6" i="4"/>
  <c r="Z62" i="25" l="1"/>
  <c r="Z65" i="25"/>
  <c r="T59" i="25"/>
  <c r="B42" i="4"/>
  <c r="AG46" i="4" s="1"/>
  <c r="F38" i="4"/>
  <c r="N38" i="4"/>
  <c r="V38" i="4"/>
  <c r="AD38" i="4"/>
  <c r="J34" i="4"/>
  <c r="R34" i="4"/>
  <c r="Z34" i="4"/>
  <c r="AH34" i="4"/>
  <c r="L30" i="4"/>
  <c r="T30" i="4"/>
  <c r="AB30" i="4"/>
  <c r="E30" i="4"/>
  <c r="M26" i="4"/>
  <c r="U26" i="4"/>
  <c r="AC26" i="4"/>
  <c r="G22" i="4"/>
  <c r="O22" i="4"/>
  <c r="W22" i="4"/>
  <c r="AE22" i="4"/>
  <c r="H18" i="4"/>
  <c r="P18" i="4"/>
  <c r="X18" i="4"/>
  <c r="AF18" i="4"/>
  <c r="I14" i="4"/>
  <c r="Q14" i="4"/>
  <c r="Y14" i="4"/>
  <c r="AG14" i="4"/>
  <c r="K10" i="4"/>
  <c r="S10" i="4"/>
  <c r="AA10" i="4"/>
  <c r="AI10" i="4"/>
  <c r="L6" i="4"/>
  <c r="T6" i="4"/>
  <c r="AB6" i="4"/>
  <c r="G38" i="4"/>
  <c r="O38" i="4"/>
  <c r="W38" i="4"/>
  <c r="AE38" i="4"/>
  <c r="K34" i="4"/>
  <c r="S34" i="4"/>
  <c r="AA34" i="4"/>
  <c r="E34" i="4"/>
  <c r="M30" i="4"/>
  <c r="U30" i="4"/>
  <c r="AC30" i="4"/>
  <c r="F26" i="4"/>
  <c r="N26" i="4"/>
  <c r="V26" i="4"/>
  <c r="AD26" i="4"/>
  <c r="H22" i="4"/>
  <c r="P22" i="4"/>
  <c r="X22" i="4"/>
  <c r="AF22" i="4"/>
  <c r="I18" i="4"/>
  <c r="Q18" i="4"/>
  <c r="Y18" i="4"/>
  <c r="AG18" i="4"/>
  <c r="J14" i="4"/>
  <c r="R14" i="4"/>
  <c r="Z14" i="4"/>
  <c r="AH14" i="4"/>
  <c r="L10" i="4"/>
  <c r="T10" i="4"/>
  <c r="I38" i="4"/>
  <c r="Q38" i="4"/>
  <c r="Y38" i="4"/>
  <c r="E38" i="4"/>
  <c r="M34" i="4"/>
  <c r="U34" i="4"/>
  <c r="AC34" i="4"/>
  <c r="G30" i="4"/>
  <c r="O30" i="4"/>
  <c r="W30" i="4"/>
  <c r="AE30" i="4"/>
  <c r="H26" i="4"/>
  <c r="P26" i="4"/>
  <c r="X26" i="4"/>
  <c r="AF26" i="4"/>
  <c r="J22" i="4"/>
  <c r="R22" i="4"/>
  <c r="Z22" i="4"/>
  <c r="AH22" i="4"/>
  <c r="K18" i="4"/>
  <c r="J38" i="4"/>
  <c r="R38" i="4"/>
  <c r="Z38" i="4"/>
  <c r="F34" i="4"/>
  <c r="N34" i="4"/>
  <c r="V34" i="4"/>
  <c r="AD34" i="4"/>
  <c r="H30" i="4"/>
  <c r="P30" i="4"/>
  <c r="X30" i="4"/>
  <c r="AF30" i="4"/>
  <c r="I26" i="4"/>
  <c r="Q26" i="4"/>
  <c r="Y26" i="4"/>
  <c r="AG26" i="4"/>
  <c r="K22" i="4"/>
  <c r="S22" i="4"/>
  <c r="AA22" i="4"/>
  <c r="AI22" i="4"/>
  <c r="L18" i="4"/>
  <c r="T18" i="4"/>
  <c r="AB18" i="4"/>
  <c r="E18" i="4"/>
  <c r="M14" i="4"/>
  <c r="U14" i="4"/>
  <c r="AC14" i="4"/>
  <c r="G10" i="4"/>
  <c r="O10" i="4"/>
  <c r="W10" i="4"/>
  <c r="AE10" i="4"/>
  <c r="H6" i="4"/>
  <c r="P6" i="4"/>
  <c r="X6" i="4"/>
  <c r="AF6" i="4"/>
  <c r="K38" i="4"/>
  <c r="S38" i="4"/>
  <c r="AA38" i="4"/>
  <c r="G34" i="4"/>
  <c r="O34" i="4"/>
  <c r="W34" i="4"/>
  <c r="AE34" i="4"/>
  <c r="I30" i="4"/>
  <c r="Q30" i="4"/>
  <c r="Y30" i="4"/>
  <c r="L38" i="4"/>
  <c r="AF38" i="4"/>
  <c r="Y34" i="4"/>
  <c r="R30" i="4"/>
  <c r="AI30" i="4"/>
  <c r="T26" i="4"/>
  <c r="F22" i="4"/>
  <c r="V22" i="4"/>
  <c r="G18" i="4"/>
  <c r="V18" i="4"/>
  <c r="AI18" i="4"/>
  <c r="P14" i="4"/>
  <c r="AD14" i="4"/>
  <c r="M10" i="4"/>
  <c r="Y10" i="4"/>
  <c r="E10" i="4"/>
  <c r="O6" i="4"/>
  <c r="Z6" i="4"/>
  <c r="M38" i="4"/>
  <c r="H34" i="4"/>
  <c r="AB34" i="4"/>
  <c r="S30" i="4"/>
  <c r="G26" i="4"/>
  <c r="W26" i="4"/>
  <c r="I22" i="4"/>
  <c r="Y22" i="4"/>
  <c r="J18" i="4"/>
  <c r="W18" i="4"/>
  <c r="F14" i="4"/>
  <c r="S14" i="4"/>
  <c r="AE14" i="4"/>
  <c r="N10" i="4"/>
  <c r="Z10" i="4"/>
  <c r="F6" i="4"/>
  <c r="Q6" i="4"/>
  <c r="AA6" i="4"/>
  <c r="P38" i="4"/>
  <c r="I34" i="4"/>
  <c r="AF34" i="4"/>
  <c r="V30" i="4"/>
  <c r="J26" i="4"/>
  <c r="Z26" i="4"/>
  <c r="L22" i="4"/>
  <c r="AB22" i="4"/>
  <c r="M18" i="4"/>
  <c r="Z18" i="4"/>
  <c r="G14" i="4"/>
  <c r="T14" i="4"/>
  <c r="AF14" i="4"/>
  <c r="P10" i="4"/>
  <c r="AB10" i="4"/>
  <c r="G6" i="4"/>
  <c r="R6" i="4"/>
  <c r="AC6" i="4"/>
  <c r="T38" i="4"/>
  <c r="L34" i="4"/>
  <c r="AG34" i="4"/>
  <c r="Z30" i="4"/>
  <c r="K26" i="4"/>
  <c r="AA26" i="4"/>
  <c r="M22" i="4"/>
  <c r="AC22" i="4"/>
  <c r="N18" i="4"/>
  <c r="AA18" i="4"/>
  <c r="H14" i="4"/>
  <c r="V14" i="4"/>
  <c r="E14" i="4"/>
  <c r="Q10" i="4"/>
  <c r="AC10" i="4"/>
  <c r="T34" i="4"/>
  <c r="AG30" i="4"/>
  <c r="AH26" i="4"/>
  <c r="E22" i="4"/>
  <c r="AE18" i="4"/>
  <c r="AA14" i="4"/>
  <c r="V10" i="4"/>
  <c r="K6" i="4"/>
  <c r="AD6" i="4"/>
  <c r="X10" i="4"/>
  <c r="AE6" i="4"/>
  <c r="W14" i="4"/>
  <c r="W6" i="4"/>
  <c r="Q34" i="4"/>
  <c r="AE26" i="4"/>
  <c r="AD18" i="4"/>
  <c r="U10" i="4"/>
  <c r="Y6" i="4"/>
  <c r="H38" i="4"/>
  <c r="X34" i="4"/>
  <c r="AH30" i="4"/>
  <c r="E26" i="4"/>
  <c r="F18" i="4"/>
  <c r="AH18" i="4"/>
  <c r="AB14" i="4"/>
  <c r="M6" i="4"/>
  <c r="P34" i="4"/>
  <c r="AA30" i="4"/>
  <c r="AB26" i="4"/>
  <c r="AD22" i="4"/>
  <c r="AC18" i="4"/>
  <c r="R10" i="4"/>
  <c r="I6" i="4"/>
  <c r="AD30" i="4"/>
  <c r="AG22" i="4"/>
  <c r="X14" i="4"/>
  <c r="J6" i="4"/>
  <c r="U38" i="4"/>
  <c r="F30" i="4"/>
  <c r="L26" i="4"/>
  <c r="N22" i="4"/>
  <c r="O18" i="4"/>
  <c r="K14" i="4"/>
  <c r="F10" i="4"/>
  <c r="AD10" i="4"/>
  <c r="N6" i="4"/>
  <c r="AG6" i="4"/>
  <c r="X38" i="4"/>
  <c r="J30" i="4"/>
  <c r="O26" i="4"/>
  <c r="Q22" i="4"/>
  <c r="R18" i="4"/>
  <c r="L14" i="4"/>
  <c r="H10" i="4"/>
  <c r="AF10" i="4"/>
  <c r="S6" i="4"/>
  <c r="AH6" i="4"/>
  <c r="AB38" i="4"/>
  <c r="K30" i="4"/>
  <c r="R26" i="4"/>
  <c r="T22" i="4"/>
  <c r="S18" i="4"/>
  <c r="N14" i="4"/>
  <c r="I10" i="4"/>
  <c r="AG10" i="4"/>
  <c r="U6" i="4"/>
  <c r="E6" i="4"/>
  <c r="AC38" i="4"/>
  <c r="N30" i="4"/>
  <c r="S26" i="4"/>
  <c r="U22" i="4"/>
  <c r="U18" i="4"/>
  <c r="O14" i="4"/>
  <c r="J10" i="4"/>
  <c r="AH10" i="4"/>
  <c r="V6" i="4"/>
  <c r="M50" i="4" l="1"/>
  <c r="U50" i="4"/>
  <c r="AC50" i="4"/>
  <c r="F46" i="4"/>
  <c r="N46" i="4"/>
  <c r="V46" i="4"/>
  <c r="AD46" i="4"/>
  <c r="M42" i="4"/>
  <c r="U42" i="4"/>
  <c r="AC42" i="4"/>
  <c r="F50" i="4"/>
  <c r="N50" i="4"/>
  <c r="V50" i="4"/>
  <c r="AD50" i="4"/>
  <c r="G46" i="4"/>
  <c r="O46" i="4"/>
  <c r="W46" i="4"/>
  <c r="AE46" i="4"/>
  <c r="N42" i="4"/>
  <c r="V42" i="4"/>
  <c r="AD42" i="4"/>
  <c r="H50" i="4"/>
  <c r="P50" i="4"/>
  <c r="X50" i="4"/>
  <c r="AF50" i="4"/>
  <c r="I46" i="4"/>
  <c r="Q46" i="4"/>
  <c r="Y46" i="4"/>
  <c r="E46" i="4"/>
  <c r="P42" i="4"/>
  <c r="X42" i="4"/>
  <c r="AF42" i="4"/>
  <c r="I50" i="4"/>
  <c r="Q50" i="4"/>
  <c r="Y50" i="4"/>
  <c r="AG50" i="4"/>
  <c r="J46" i="4"/>
  <c r="R46" i="4"/>
  <c r="Z46" i="4"/>
  <c r="I42" i="4"/>
  <c r="Q42" i="4"/>
  <c r="Y42" i="4"/>
  <c r="AG42" i="4"/>
  <c r="J50" i="4"/>
  <c r="R50" i="4"/>
  <c r="Z50" i="4"/>
  <c r="AH50" i="4"/>
  <c r="K46" i="4"/>
  <c r="S46" i="4"/>
  <c r="AA46" i="4"/>
  <c r="J42" i="4"/>
  <c r="R42" i="4"/>
  <c r="Z42" i="4"/>
  <c r="AH42" i="4"/>
  <c r="L50" i="4"/>
  <c r="AI50" i="4"/>
  <c r="X46" i="4"/>
  <c r="T42" i="4"/>
  <c r="O50" i="4"/>
  <c r="E50" i="4"/>
  <c r="AB46" i="4"/>
  <c r="W42" i="4"/>
  <c r="S50" i="4"/>
  <c r="H46" i="4"/>
  <c r="AC46" i="4"/>
  <c r="AA42" i="4"/>
  <c r="T50" i="4"/>
  <c r="L46" i="4"/>
  <c r="AF46" i="4"/>
  <c r="AB42" i="4"/>
  <c r="G50" i="4"/>
  <c r="T46" i="4"/>
  <c r="H42" i="4"/>
  <c r="AE42" i="4"/>
  <c r="AI42" i="4"/>
  <c r="K50" i="4"/>
  <c r="U46" i="4"/>
  <c r="P46" i="4"/>
  <c r="W50" i="4"/>
  <c r="K42" i="4"/>
  <c r="AA50" i="4"/>
  <c r="L42" i="4"/>
  <c r="AB50" i="4"/>
  <c r="O42" i="4"/>
  <c r="AE50" i="4"/>
  <c r="S42" i="4"/>
  <c r="M46" i="4"/>
  <c r="AP51" i="4"/>
  <c r="AP47" i="4"/>
  <c r="AP43" i="4"/>
  <c r="AP39" i="4"/>
  <c r="AP35" i="4"/>
  <c r="AP31" i="4"/>
  <c r="AP27" i="4"/>
  <c r="AP23" i="4"/>
  <c r="AP19" i="4"/>
  <c r="AP15" i="4"/>
  <c r="AP11" i="4"/>
  <c r="AP7" i="4"/>
  <c r="AA72" i="4"/>
  <c r="Y72" i="4"/>
  <c r="AQ51" i="4"/>
  <c r="AQ47" i="4"/>
  <c r="AQ43" i="4"/>
  <c r="AQ39" i="4"/>
  <c r="AQ35" i="4"/>
  <c r="AQ31" i="4"/>
  <c r="AQ27" i="4"/>
  <c r="AQ23" i="4"/>
  <c r="AQ19" i="4"/>
  <c r="AQ15" i="4"/>
  <c r="AQ11" i="4"/>
  <c r="AQ7" i="4"/>
  <c r="AE69" i="4"/>
  <c r="W72" i="4" s="1"/>
  <c r="AR11" i="4" l="1"/>
  <c r="AR27" i="4"/>
  <c r="AR43" i="4"/>
  <c r="AQ55" i="4"/>
  <c r="AR15" i="4"/>
  <c r="AR31" i="4"/>
  <c r="AR47" i="4"/>
  <c r="AR19" i="4"/>
  <c r="AR35" i="4"/>
  <c r="AR51" i="4"/>
  <c r="AP55" i="4"/>
  <c r="AR23" i="4"/>
  <c r="AR39" i="4"/>
  <c r="AR7" i="4"/>
  <c r="AE72" i="4"/>
  <c r="AB74" i="4" s="1"/>
  <c r="AE73" i="4" l="1"/>
  <c r="Z74" i="4" s="1"/>
  <c r="AD74" i="4" s="1"/>
  <c r="T58" i="4"/>
  <c r="AR55" i="4"/>
  <c r="W58" i="4" s="1"/>
  <c r="T5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pc24022</author>
  </authors>
  <commentList>
    <comment ref="E7" authorId="0" shapeId="0" xr:uid="{54811F91-BF0F-450E-B75A-37C19A5BE5A4}">
      <text>
        <r>
          <rPr>
            <b/>
            <sz val="9"/>
            <color indexed="81"/>
            <rFont val="MS P ゴシック"/>
            <family val="3"/>
            <charset val="128"/>
          </rPr>
          <t>計画は休日等取得計画調書データが反映されます。</t>
        </r>
      </text>
    </comment>
  </commentList>
</comments>
</file>

<file path=xl/sharedStrings.xml><?xml version="1.0" encoding="utf-8"?>
<sst xmlns="http://schemas.openxmlformats.org/spreadsheetml/2006/main" count="661" uniqueCount="263">
  <si>
    <t>契約工期</t>
    <rPh sb="0" eb="2">
      <t>ケイヤク</t>
    </rPh>
    <rPh sb="2" eb="4">
      <t>コウキ</t>
    </rPh>
    <phoneticPr fontId="3"/>
  </si>
  <si>
    <t>～</t>
    <phoneticPr fontId="3"/>
  </si>
  <si>
    <t>曜日</t>
    <rPh sb="0" eb="2">
      <t>ヨウビ</t>
    </rPh>
    <phoneticPr fontId="3"/>
  </si>
  <si>
    <t>計画</t>
    <rPh sb="0" eb="2">
      <t>ケイカク</t>
    </rPh>
    <phoneticPr fontId="3"/>
  </si>
  <si>
    <t>実施</t>
    <rPh sb="0" eb="2">
      <t>ジッシ</t>
    </rPh>
    <phoneticPr fontId="3"/>
  </si>
  <si>
    <t>月</t>
    <rPh sb="0" eb="1">
      <t>ツキ</t>
    </rPh>
    <phoneticPr fontId="3"/>
  </si>
  <si>
    <t>対象期間</t>
    <rPh sb="0" eb="2">
      <t>タイショウ</t>
    </rPh>
    <rPh sb="2" eb="4">
      <t>キカン</t>
    </rPh>
    <phoneticPr fontId="3"/>
  </si>
  <si>
    <t>工事の始期</t>
    <rPh sb="0" eb="2">
      <t>コウジ</t>
    </rPh>
    <rPh sb="3" eb="5">
      <t>シキ</t>
    </rPh>
    <phoneticPr fontId="3"/>
  </si>
  <si>
    <t>工事の完了日</t>
    <rPh sb="0" eb="2">
      <t>コウジ</t>
    </rPh>
    <rPh sb="3" eb="6">
      <t>カンリョウビ</t>
    </rPh>
    <phoneticPr fontId="3"/>
  </si>
  <si>
    <t>年</t>
    <rPh sb="0" eb="1">
      <t>ネン</t>
    </rPh>
    <phoneticPr fontId="3"/>
  </si>
  <si>
    <t>・右記の現場閉所率は、①／②により計算される。</t>
    <rPh sb="1" eb="2">
      <t>ミギ</t>
    </rPh>
    <rPh sb="2" eb="3">
      <t>キ</t>
    </rPh>
    <rPh sb="4" eb="6">
      <t>ゲンバ</t>
    </rPh>
    <rPh sb="6" eb="8">
      <t>ヘイショ</t>
    </rPh>
    <rPh sb="8" eb="9">
      <t>リツ</t>
    </rPh>
    <rPh sb="17" eb="19">
      <t>ケイサン</t>
    </rPh>
    <phoneticPr fontId="3"/>
  </si>
  <si>
    <t>・現場閉所率は、</t>
    <rPh sb="1" eb="3">
      <t>ゲンバ</t>
    </rPh>
    <rPh sb="3" eb="5">
      <t>ヘイショ</t>
    </rPh>
    <rPh sb="5" eb="6">
      <t>リツ</t>
    </rPh>
    <phoneticPr fontId="3"/>
  </si>
  <si>
    <t>対象期間</t>
    <rPh sb="0" eb="2">
      <t>タイショウ</t>
    </rPh>
    <rPh sb="2" eb="4">
      <t>キカン</t>
    </rPh>
    <phoneticPr fontId="3"/>
  </si>
  <si>
    <t>～</t>
    <phoneticPr fontId="3"/>
  </si>
  <si>
    <t>計画完了日</t>
    <rPh sb="0" eb="2">
      <t>ケイカク</t>
    </rPh>
    <rPh sb="2" eb="5">
      <t>カンリョウビ</t>
    </rPh>
    <phoneticPr fontId="3"/>
  </si>
  <si>
    <t>対象期間外　</t>
    <rPh sb="0" eb="2">
      <t>タイショウ</t>
    </rPh>
    <rPh sb="2" eb="4">
      <t>キカン</t>
    </rPh>
    <rPh sb="4" eb="5">
      <t>ガイ</t>
    </rPh>
    <phoneticPr fontId="3"/>
  </si>
  <si>
    <t>月</t>
    <phoneticPr fontId="3"/>
  </si>
  <si>
    <t>（予め一時中止等）</t>
    <phoneticPr fontId="3"/>
  </si>
  <si>
    <t>（休暇；夏季休暇（8月13日～15日）、年末年始（12月29日～1月3日））</t>
    <phoneticPr fontId="3"/>
  </si>
  <si>
    <t>現場閉所日数</t>
    <rPh sb="0" eb="2">
      <t>ゲンバ</t>
    </rPh>
    <rPh sb="2" eb="4">
      <t>ヘイショ</t>
    </rPh>
    <rPh sb="4" eb="6">
      <t>ニッスウ</t>
    </rPh>
    <phoneticPr fontId="3"/>
  </si>
  <si>
    <t>稼働</t>
    <rPh sb="0" eb="2">
      <t>カドウ</t>
    </rPh>
    <phoneticPr fontId="3"/>
  </si>
  <si>
    <t>日</t>
    <rPh sb="0" eb="1">
      <t>ヒ</t>
    </rPh>
    <phoneticPr fontId="3"/>
  </si>
  <si>
    <t>現場閉所率（％）＝</t>
    <rPh sb="0" eb="2">
      <t>ゲンバ</t>
    </rPh>
    <rPh sb="2" eb="4">
      <t>ヘイショ</t>
    </rPh>
    <rPh sb="4" eb="5">
      <t>リツ</t>
    </rPh>
    <phoneticPr fontId="3"/>
  </si>
  <si>
    <t>／</t>
    <phoneticPr fontId="3"/>
  </si>
  <si>
    <t>週休2日確認対象期間</t>
    <rPh sb="0" eb="2">
      <t>シュウキュウ</t>
    </rPh>
    <rPh sb="3" eb="4">
      <t>ニチ</t>
    </rPh>
    <rPh sb="4" eb="6">
      <t>カクニン</t>
    </rPh>
    <rPh sb="6" eb="8">
      <t>タイショウ</t>
    </rPh>
    <rPh sb="8" eb="10">
      <t>キカン</t>
    </rPh>
    <phoneticPr fontId="3"/>
  </si>
  <si>
    <t>＝</t>
    <phoneticPr fontId="3"/>
  </si>
  <si>
    <t>→</t>
    <phoneticPr fontId="3"/>
  </si>
  <si>
    <t>4週8休以上</t>
    <rPh sb="1" eb="2">
      <t>シュウ</t>
    </rPh>
    <rPh sb="3" eb="4">
      <t>キュウ</t>
    </rPh>
    <rPh sb="4" eb="6">
      <t>イジョウ</t>
    </rPh>
    <phoneticPr fontId="3"/>
  </si>
  <si>
    <t>・・・</t>
    <phoneticPr fontId="3"/>
  </si>
  <si>
    <t>計画始期日</t>
    <rPh sb="0" eb="2">
      <t>ケイカク</t>
    </rPh>
    <rPh sb="2" eb="4">
      <t>シキ</t>
    </rPh>
    <rPh sb="4" eb="5">
      <t>ビ</t>
    </rPh>
    <phoneticPr fontId="3"/>
  </si>
  <si>
    <t>-</t>
    <phoneticPr fontId="3"/>
  </si>
  <si>
    <t>=</t>
    <phoneticPr fontId="3"/>
  </si>
  <si>
    <t>合計</t>
    <rPh sb="0" eb="2">
      <t>ゴウケイ</t>
    </rPh>
    <phoneticPr fontId="3"/>
  </si>
  <si>
    <t>日</t>
    <rPh sb="0" eb="1">
      <t>ニチ</t>
    </rPh>
    <phoneticPr fontId="3"/>
  </si>
  <si>
    <t>稼働</t>
    <rPh sb="0" eb="2">
      <t>カドウ</t>
    </rPh>
    <phoneticPr fontId="3"/>
  </si>
  <si>
    <t>対象日数</t>
    <rPh sb="0" eb="2">
      <t>タイショウ</t>
    </rPh>
    <rPh sb="2" eb="4">
      <t>ニッスウ</t>
    </rPh>
    <phoneticPr fontId="3"/>
  </si>
  <si>
    <r>
      <t>(</t>
    </r>
    <r>
      <rPr>
        <sz val="11"/>
        <color theme="1"/>
        <rFont val="ＭＳ ゴシック"/>
        <family val="2"/>
        <charset val="128"/>
      </rPr>
      <t>土日）</t>
    </r>
    <rPh sb="1" eb="3">
      <t>ドニチ</t>
    </rPh>
    <phoneticPr fontId="3"/>
  </si>
  <si>
    <r>
      <rPr>
        <sz val="9"/>
        <color theme="1"/>
        <rFont val="ＭＳ ゴシック"/>
        <family val="3"/>
        <charset val="128"/>
      </rPr>
      <t>週休2日確認対象日数</t>
    </r>
    <rPh sb="8" eb="10">
      <t>ニッスウ</t>
    </rPh>
    <phoneticPr fontId="3"/>
  </si>
  <si>
    <t>ＯＫ</t>
    <phoneticPr fontId="3"/>
  </si>
  <si>
    <t>＝</t>
    <phoneticPr fontId="3"/>
  </si>
  <si>
    <t xml:space="preserve"> 計画時チェック　</t>
    <phoneticPr fontId="3"/>
  </si>
  <si>
    <t xml:space="preserve"> 実施時チェック</t>
    <rPh sb="1" eb="3">
      <t>ジッシ</t>
    </rPh>
    <rPh sb="3" eb="4">
      <t>ジ</t>
    </rPh>
    <phoneticPr fontId="3"/>
  </si>
  <si>
    <t>休日</t>
    <rPh sb="0" eb="2">
      <t>キュウジツ</t>
    </rPh>
    <phoneticPr fontId="3"/>
  </si>
  <si>
    <r>
      <rPr>
        <sz val="9"/>
        <color theme="1"/>
        <rFont val="ＭＳ ゴシック"/>
        <family val="2"/>
        <charset val="128"/>
      </rPr>
      <t>〔凡例〕　</t>
    </r>
    <r>
      <rPr>
        <sz val="9"/>
        <color theme="1"/>
        <rFont val="Segoe UI Symbol"/>
        <family val="2"/>
      </rPr>
      <t>■</t>
    </r>
    <r>
      <rPr>
        <sz val="9"/>
        <color theme="1"/>
        <rFont val="ＭＳ ゴシック"/>
        <family val="2"/>
        <charset val="128"/>
      </rPr>
      <t>：作業予定日　休：休工日　（空白）：対象外期間</t>
    </r>
    <rPh sb="1" eb="3">
      <t>ハンレイ</t>
    </rPh>
    <rPh sb="7" eb="9">
      <t>サギョウ</t>
    </rPh>
    <rPh sb="9" eb="11">
      <t>ヨテイ</t>
    </rPh>
    <rPh sb="11" eb="12">
      <t>ビ</t>
    </rPh>
    <rPh sb="13" eb="14">
      <t>ヤス</t>
    </rPh>
    <rPh sb="15" eb="17">
      <t>キュウコウ</t>
    </rPh>
    <rPh sb="17" eb="18">
      <t>ヒ</t>
    </rPh>
    <rPh sb="20" eb="22">
      <t>クウハク</t>
    </rPh>
    <rPh sb="24" eb="26">
      <t>タイショウ</t>
    </rPh>
    <rPh sb="26" eb="27">
      <t>ガイ</t>
    </rPh>
    <rPh sb="27" eb="29">
      <t>キカン</t>
    </rPh>
    <phoneticPr fontId="3"/>
  </si>
  <si>
    <t>・作業予定日（■）と休工日（休）の合計が、対象期間日数となる。…②</t>
    <rPh sb="1" eb="3">
      <t>サギョウ</t>
    </rPh>
    <rPh sb="3" eb="5">
      <t>ヨテイ</t>
    </rPh>
    <rPh sb="5" eb="6">
      <t>ビ</t>
    </rPh>
    <rPh sb="10" eb="12">
      <t>キュウコウ</t>
    </rPh>
    <rPh sb="12" eb="13">
      <t>ヒ</t>
    </rPh>
    <rPh sb="14" eb="15">
      <t>キュウ</t>
    </rPh>
    <rPh sb="17" eb="19">
      <t>ゴウケイ</t>
    </rPh>
    <rPh sb="21" eb="23">
      <t>タイショウ</t>
    </rPh>
    <rPh sb="23" eb="25">
      <t>キカン</t>
    </rPh>
    <rPh sb="25" eb="27">
      <t>ニッスウ</t>
    </rPh>
    <phoneticPr fontId="3"/>
  </si>
  <si>
    <t>・休工日（休）の合計が、現場閉所日数となる。…①</t>
    <rPh sb="1" eb="3">
      <t>キュウコウ</t>
    </rPh>
    <rPh sb="3" eb="4">
      <t>ヒ</t>
    </rPh>
    <rPh sb="5" eb="6">
      <t>キュウ</t>
    </rPh>
    <rPh sb="8" eb="10">
      <t>ゴウケイ</t>
    </rPh>
    <rPh sb="12" eb="14">
      <t>ゲンバ</t>
    </rPh>
    <rPh sb="14" eb="16">
      <t>ヘイショ</t>
    </rPh>
    <rPh sb="16" eb="17">
      <t>ビ</t>
    </rPh>
    <rPh sb="17" eb="18">
      <t>スウ</t>
    </rPh>
    <phoneticPr fontId="3"/>
  </si>
  <si>
    <t>別紙３－２</t>
    <rPh sb="0" eb="2">
      <t>ベッシ</t>
    </rPh>
    <phoneticPr fontId="3"/>
  </si>
  <si>
    <t>　　４週８休以上：８日／２８日＝２８．５％以上休</t>
    <rPh sb="23" eb="24">
      <t>キュウ</t>
    </rPh>
    <phoneticPr fontId="3"/>
  </si>
  <si>
    <t>土日休有無</t>
    <rPh sb="0" eb="2">
      <t>ドニチ</t>
    </rPh>
    <rPh sb="2" eb="3">
      <t>ヤス</t>
    </rPh>
    <rPh sb="3" eb="5">
      <t>ウム</t>
    </rPh>
    <phoneticPr fontId="3"/>
  </si>
  <si>
    <t>週休２日達成判定</t>
    <rPh sb="0" eb="2">
      <t>シュウキュウ</t>
    </rPh>
    <rPh sb="3" eb="4">
      <t>ニチ</t>
    </rPh>
    <rPh sb="4" eb="6">
      <t>タッセイ</t>
    </rPh>
    <rPh sb="6" eb="8">
      <t>ハンテイ</t>
    </rPh>
    <phoneticPr fontId="3"/>
  </si>
  <si>
    <t>完全週休２日（土日）達成</t>
    <phoneticPr fontId="3"/>
  </si>
  <si>
    <t>完全週休２日達成</t>
    <phoneticPr fontId="3"/>
  </si>
  <si>
    <t>週休２日確認対象期間</t>
    <rPh sb="0" eb="2">
      <t>シュウキュウ</t>
    </rPh>
    <rPh sb="3" eb="4">
      <t>ニチ</t>
    </rPh>
    <rPh sb="4" eb="6">
      <t>カクニン</t>
    </rPh>
    <rPh sb="6" eb="8">
      <t>タイショウ</t>
    </rPh>
    <rPh sb="8" eb="10">
      <t>キカン</t>
    </rPh>
    <phoneticPr fontId="3"/>
  </si>
  <si>
    <t>〔週休別現場閉所率〕</t>
    <rPh sb="1" eb="3">
      <t>シュウキュウ</t>
    </rPh>
    <rPh sb="3" eb="4">
      <t>ベツ</t>
    </rPh>
    <rPh sb="4" eb="6">
      <t>ゲンバ</t>
    </rPh>
    <rPh sb="6" eb="9">
      <t>ヘイショリツ</t>
    </rPh>
    <phoneticPr fontId="3"/>
  </si>
  <si>
    <t>４週８休以上</t>
    <rPh sb="1" eb="2">
      <t>シュウ</t>
    </rPh>
    <rPh sb="3" eb="4">
      <t>キュウ</t>
    </rPh>
    <rPh sb="4" eb="6">
      <t>イジョウ</t>
    </rPh>
    <phoneticPr fontId="3"/>
  </si>
  <si>
    <t>28.5％以上</t>
    <rPh sb="5" eb="7">
      <t>イジョウ</t>
    </rPh>
    <phoneticPr fontId="3"/>
  </si>
  <si>
    <t>通期での４週８休を達成</t>
    <rPh sb="0" eb="2">
      <t>ツウキ</t>
    </rPh>
    <rPh sb="5" eb="6">
      <t>シュウ</t>
    </rPh>
    <rPh sb="7" eb="8">
      <t>キュウ</t>
    </rPh>
    <rPh sb="9" eb="11">
      <t>タッセイ</t>
    </rPh>
    <phoneticPr fontId="3"/>
  </si>
  <si>
    <t>対象外</t>
    <rPh sb="0" eb="3">
      <t>タイショウガイ</t>
    </rPh>
    <phoneticPr fontId="3"/>
  </si>
  <si>
    <t>月単位の週休２日を達成</t>
    <rPh sb="0" eb="3">
      <t>ツキタンイ</t>
    </rPh>
    <rPh sb="4" eb="6">
      <t>シュウキュウ</t>
    </rPh>
    <rPh sb="7" eb="8">
      <t>ニチ</t>
    </rPh>
    <rPh sb="9" eb="11">
      <t>タッセイ</t>
    </rPh>
    <phoneticPr fontId="3"/>
  </si>
  <si>
    <t>　当初発注</t>
    <rPh sb="1" eb="3">
      <t>トウショ</t>
    </rPh>
    <rPh sb="3" eb="5">
      <t>ハッチュウ</t>
    </rPh>
    <phoneticPr fontId="3"/>
  </si>
  <si>
    <t>・・減額変更（補正率有）</t>
    <rPh sb="2" eb="4">
      <t>ゲンガク</t>
    </rPh>
    <rPh sb="4" eb="6">
      <t>ヘンコウ</t>
    </rPh>
    <rPh sb="7" eb="9">
      <t>ホセイ</t>
    </rPh>
    <rPh sb="9" eb="10">
      <t>リツ</t>
    </rPh>
    <rPh sb="10" eb="11">
      <t>アリ</t>
    </rPh>
    <phoneticPr fontId="3"/>
  </si>
  <si>
    <t>・・減額変更（補正率無）</t>
    <rPh sb="2" eb="4">
      <t>ゲンガク</t>
    </rPh>
    <rPh sb="4" eb="6">
      <t>ヘンコウ</t>
    </rPh>
    <rPh sb="7" eb="10">
      <t>ホセイリツ</t>
    </rPh>
    <rPh sb="10" eb="11">
      <t>ナシ</t>
    </rPh>
    <phoneticPr fontId="3"/>
  </si>
  <si>
    <t>４週８休未満</t>
    <rPh sb="1" eb="2">
      <t>シュウ</t>
    </rPh>
    <rPh sb="3" eb="4">
      <t>キュウ</t>
    </rPh>
    <rPh sb="4" eb="6">
      <t>ミマン</t>
    </rPh>
    <phoneticPr fontId="3"/>
  </si>
  <si>
    <t>実施時チェック</t>
    <rPh sb="0" eb="3">
      <t>ジッシジ</t>
    </rPh>
    <phoneticPr fontId="3"/>
  </si>
  <si>
    <t>現場閉所率（％）</t>
    <rPh sb="0" eb="2">
      <t>ゲンバ</t>
    </rPh>
    <rPh sb="2" eb="5">
      <t>ヘイショリツ</t>
    </rPh>
    <phoneticPr fontId="3"/>
  </si>
  <si>
    <t>休 日 等 取 得 計 画 調 書</t>
    <rPh sb="0" eb="1">
      <t>キュウ</t>
    </rPh>
    <rPh sb="2" eb="3">
      <t>ニチ</t>
    </rPh>
    <rPh sb="4" eb="5">
      <t>トウ</t>
    </rPh>
    <rPh sb="6" eb="7">
      <t>トリ</t>
    </rPh>
    <rPh sb="8" eb="9">
      <t>エ</t>
    </rPh>
    <rPh sb="10" eb="11">
      <t>ケイ</t>
    </rPh>
    <rPh sb="12" eb="13">
      <t>ガ</t>
    </rPh>
    <rPh sb="14" eb="15">
      <t>チョウ</t>
    </rPh>
    <rPh sb="16" eb="17">
      <t>ショ</t>
    </rPh>
    <phoneticPr fontId="3"/>
  </si>
  <si>
    <t>　したものです。</t>
    <phoneticPr fontId="21"/>
  </si>
  <si>
    <t>・カレンダー形式で日々の履行状況（計画、実施）を入力することで、現場閉所率が出力</t>
    <rPh sb="6" eb="8">
      <t>ケイシキ</t>
    </rPh>
    <rPh sb="9" eb="11">
      <t>ヒビ</t>
    </rPh>
    <rPh sb="12" eb="14">
      <t>リコウ</t>
    </rPh>
    <rPh sb="14" eb="16">
      <t>ジョウキョウ</t>
    </rPh>
    <rPh sb="17" eb="19">
      <t>ケイカク</t>
    </rPh>
    <rPh sb="20" eb="22">
      <t>ジッシ</t>
    </rPh>
    <rPh sb="24" eb="26">
      <t>ニュウリョク</t>
    </rPh>
    <rPh sb="32" eb="34">
      <t>ゲンバ</t>
    </rPh>
    <rPh sb="34" eb="36">
      <t>ヘイショ</t>
    </rPh>
    <rPh sb="36" eb="37">
      <t>リツ</t>
    </rPh>
    <rPh sb="38" eb="40">
      <t>シュツリョク</t>
    </rPh>
    <phoneticPr fontId="21"/>
  </si>
  <si>
    <t>　　されるようになっています。（実績調書ワークシート）</t>
    <rPh sb="16" eb="18">
      <t>ジッセキ</t>
    </rPh>
    <rPh sb="18" eb="20">
      <t>チョウショ</t>
    </rPh>
    <phoneticPr fontId="21"/>
  </si>
  <si>
    <t>・このファイルおよび印刷物は、発注者指定の様式とはしていません。</t>
    <rPh sb="10" eb="12">
      <t>インサツ</t>
    </rPh>
    <rPh sb="12" eb="13">
      <t>モノ</t>
    </rPh>
    <rPh sb="15" eb="18">
      <t>ハッチュウシャ</t>
    </rPh>
    <rPh sb="18" eb="20">
      <t>シテイ</t>
    </rPh>
    <rPh sb="21" eb="23">
      <t>ヨウシキ</t>
    </rPh>
    <phoneticPr fontId="21"/>
  </si>
  <si>
    <t>　　（受注者、発注者の独自の様式等の使用を妨げるものではありません）</t>
    <rPh sb="3" eb="6">
      <t>ジュチュウシャ</t>
    </rPh>
    <rPh sb="7" eb="10">
      <t>ハッチュウシャ</t>
    </rPh>
    <rPh sb="11" eb="13">
      <t>ドクジ</t>
    </rPh>
    <rPh sb="14" eb="16">
      <t>ヨウシキ</t>
    </rPh>
    <rPh sb="16" eb="17">
      <t>トウ</t>
    </rPh>
    <rPh sb="18" eb="20">
      <t>シヨウ</t>
    </rPh>
    <rPh sb="21" eb="22">
      <t>サマタ</t>
    </rPh>
    <phoneticPr fontId="21"/>
  </si>
  <si>
    <t>・実績調書を、履行確認の協議に使用する、印刷物を施工協議簿に添付する等、受発注者</t>
    <rPh sb="1" eb="3">
      <t>ジッセキ</t>
    </rPh>
    <rPh sb="3" eb="5">
      <t>チョウショ</t>
    </rPh>
    <rPh sb="7" eb="9">
      <t>リコウ</t>
    </rPh>
    <rPh sb="9" eb="11">
      <t>カクニン</t>
    </rPh>
    <rPh sb="12" eb="14">
      <t>キョウギ</t>
    </rPh>
    <rPh sb="15" eb="17">
      <t>シヨウ</t>
    </rPh>
    <rPh sb="20" eb="22">
      <t>インサツ</t>
    </rPh>
    <rPh sb="22" eb="23">
      <t>ブツ</t>
    </rPh>
    <rPh sb="24" eb="26">
      <t>セコウ</t>
    </rPh>
    <rPh sb="26" eb="28">
      <t>キョウギ</t>
    </rPh>
    <rPh sb="28" eb="29">
      <t>ボ</t>
    </rPh>
    <rPh sb="30" eb="32">
      <t>テンプ</t>
    </rPh>
    <rPh sb="34" eb="35">
      <t>トウ</t>
    </rPh>
    <rPh sb="36" eb="39">
      <t>ジュハッチュウ</t>
    </rPh>
    <rPh sb="39" eb="40">
      <t>モノ</t>
    </rPh>
    <phoneticPr fontId="21"/>
  </si>
  <si>
    <t>　　間の情報共有を図るため、各自で使いやすいように活用ください。</t>
    <rPh sb="4" eb="6">
      <t>ジョウホウ</t>
    </rPh>
    <rPh sb="6" eb="8">
      <t>キョウユウ</t>
    </rPh>
    <rPh sb="9" eb="10">
      <t>ハカ</t>
    </rPh>
    <rPh sb="14" eb="16">
      <t>カクジ</t>
    </rPh>
    <rPh sb="17" eb="18">
      <t>ツカ</t>
    </rPh>
    <rPh sb="25" eb="27">
      <t>カツヨウ</t>
    </rPh>
    <phoneticPr fontId="21"/>
  </si>
  <si>
    <t>入力方法</t>
    <rPh sb="0" eb="2">
      <t>ニュウリョク</t>
    </rPh>
    <rPh sb="2" eb="4">
      <t>ホウホウ</t>
    </rPh>
    <phoneticPr fontId="21"/>
  </si>
  <si>
    <t>〔初期入力　ワークシート〕</t>
    <phoneticPr fontId="21"/>
  </si>
  <si>
    <t>・黄色着色セルに入力する。</t>
    <rPh sb="1" eb="3">
      <t>キイロ</t>
    </rPh>
    <rPh sb="3" eb="5">
      <t>チャクショク</t>
    </rPh>
    <rPh sb="8" eb="10">
      <t>ニュウリョク</t>
    </rPh>
    <phoneticPr fontId="21"/>
  </si>
  <si>
    <t>　（実績調書ワークシートの、契約工期および対象期間に反映される）</t>
    <rPh sb="2" eb="4">
      <t>ジッセキ</t>
    </rPh>
    <rPh sb="4" eb="6">
      <t>チョウショ</t>
    </rPh>
    <rPh sb="14" eb="16">
      <t>ケイヤク</t>
    </rPh>
    <rPh sb="16" eb="18">
      <t>コウキ</t>
    </rPh>
    <rPh sb="21" eb="23">
      <t>タイショウ</t>
    </rPh>
    <rPh sb="23" eb="25">
      <t>キカン</t>
    </rPh>
    <rPh sb="26" eb="28">
      <t>ハンエイ</t>
    </rPh>
    <phoneticPr fontId="21"/>
  </si>
  <si>
    <t>・受注者の施工予定（施工計画書提出時のもの）を、計画欄に記入する。</t>
    <rPh sb="1" eb="4">
      <t>ジュチュウシャ</t>
    </rPh>
    <rPh sb="5" eb="7">
      <t>セコウ</t>
    </rPh>
    <rPh sb="7" eb="9">
      <t>ヨテイ</t>
    </rPh>
    <rPh sb="10" eb="12">
      <t>セコウ</t>
    </rPh>
    <rPh sb="12" eb="15">
      <t>ケイカクショ</t>
    </rPh>
    <rPh sb="15" eb="17">
      <t>テイシュツ</t>
    </rPh>
    <rPh sb="17" eb="18">
      <t>ジ</t>
    </rPh>
    <rPh sb="24" eb="26">
      <t>ケイカク</t>
    </rPh>
    <rPh sb="26" eb="27">
      <t>ラン</t>
    </rPh>
    <rPh sb="28" eb="30">
      <t>キニュウ</t>
    </rPh>
    <phoneticPr fontId="21"/>
  </si>
  <si>
    <t>・受注者の施工実績を、実施欄に記入する。</t>
    <rPh sb="1" eb="4">
      <t>ジュチュウシャ</t>
    </rPh>
    <rPh sb="5" eb="7">
      <t>セコウ</t>
    </rPh>
    <rPh sb="7" eb="9">
      <t>ジッセキ</t>
    </rPh>
    <rPh sb="11" eb="13">
      <t>ジッシ</t>
    </rPh>
    <rPh sb="13" eb="14">
      <t>ラン</t>
    </rPh>
    <rPh sb="15" eb="17">
      <t>キニュウ</t>
    </rPh>
    <phoneticPr fontId="21"/>
  </si>
  <si>
    <t>確認方法</t>
    <rPh sb="0" eb="2">
      <t>カクニン</t>
    </rPh>
    <rPh sb="2" eb="4">
      <t>ホウホウ</t>
    </rPh>
    <phoneticPr fontId="21"/>
  </si>
  <si>
    <t xml:space="preserve"> ○受注者が週休２日の取組を希望する場合</t>
    <rPh sb="2" eb="5">
      <t>ジュチュウシャ</t>
    </rPh>
    <rPh sb="11" eb="13">
      <t>トリクミ</t>
    </rPh>
    <rPh sb="14" eb="16">
      <t>キボウ</t>
    </rPh>
    <phoneticPr fontId="21"/>
  </si>
  <si>
    <t>・施工計画書受理時に週休２日工事の実施計画書（休日等取得計画）の妥当性について</t>
    <rPh sb="1" eb="3">
      <t>セコウ</t>
    </rPh>
    <rPh sb="3" eb="6">
      <t>ケイカクショ</t>
    </rPh>
    <rPh sb="6" eb="8">
      <t>ジュリ</t>
    </rPh>
    <rPh sb="8" eb="9">
      <t>ジ</t>
    </rPh>
    <rPh sb="10" eb="12">
      <t>シュウキュウ</t>
    </rPh>
    <rPh sb="13" eb="14">
      <t>ニチ</t>
    </rPh>
    <rPh sb="14" eb="16">
      <t>コウジ</t>
    </rPh>
    <rPh sb="17" eb="19">
      <t>ジッシ</t>
    </rPh>
    <rPh sb="19" eb="22">
      <t>ケイカクショ</t>
    </rPh>
    <rPh sb="23" eb="26">
      <t>キュウジツトウ</t>
    </rPh>
    <rPh sb="32" eb="35">
      <t>ダトウセイ</t>
    </rPh>
    <phoneticPr fontId="21"/>
  </si>
  <si>
    <t>　以下の内容を確認する。</t>
    <rPh sb="1" eb="3">
      <t>イカ</t>
    </rPh>
    <rPh sb="4" eb="6">
      <t>ナイヨウ</t>
    </rPh>
    <phoneticPr fontId="21"/>
  </si>
  <si>
    <t>○</t>
    <phoneticPr fontId="21"/>
  </si>
  <si>
    <t>施工計画時に、４週８休以上の休日取得が見込まれているか？</t>
    <phoneticPr fontId="21"/>
  </si>
  <si>
    <t>　　　</t>
    <phoneticPr fontId="21"/>
  </si>
  <si>
    <t>無理な計画となっていないか？</t>
    <phoneticPr fontId="21"/>
  </si>
  <si>
    <t>・工事実施時は、実施状況又は実施予定状況を適宜確認し、週休２日工事の履行を</t>
    <rPh sb="1" eb="3">
      <t>コウジ</t>
    </rPh>
    <rPh sb="3" eb="5">
      <t>ジッシ</t>
    </rPh>
    <rPh sb="5" eb="6">
      <t>ジ</t>
    </rPh>
    <rPh sb="8" eb="10">
      <t>ジッシ</t>
    </rPh>
    <rPh sb="10" eb="12">
      <t>ジョウキョウ</t>
    </rPh>
    <rPh sb="12" eb="13">
      <t>マタ</t>
    </rPh>
    <rPh sb="14" eb="16">
      <t>ジッシ</t>
    </rPh>
    <rPh sb="16" eb="18">
      <t>ヨテイ</t>
    </rPh>
    <rPh sb="18" eb="20">
      <t>ジョウキョウ</t>
    </rPh>
    <rPh sb="21" eb="23">
      <t>テキギ</t>
    </rPh>
    <rPh sb="23" eb="25">
      <t>カクニン</t>
    </rPh>
    <rPh sb="27" eb="29">
      <t>シュウキュウ</t>
    </rPh>
    <rPh sb="30" eb="31">
      <t>ニチ</t>
    </rPh>
    <rPh sb="31" eb="33">
      <t>コウジ</t>
    </rPh>
    <rPh sb="34" eb="36">
      <t>リコウ</t>
    </rPh>
    <phoneticPr fontId="21"/>
  </si>
  <si>
    <t>　確認する。</t>
    <rPh sb="1" eb="3">
      <t>カクニン</t>
    </rPh>
    <phoneticPr fontId="21"/>
  </si>
  <si>
    <t>実績調書ワークシートの記入内容に誤りはないか？</t>
    <rPh sb="0" eb="2">
      <t>ジッセキ</t>
    </rPh>
    <rPh sb="2" eb="4">
      <t>チョウショ</t>
    </rPh>
    <rPh sb="11" eb="13">
      <t>キニュウ</t>
    </rPh>
    <rPh sb="13" eb="15">
      <t>ナイヨウ</t>
    </rPh>
    <rPh sb="16" eb="17">
      <t>アヤマ</t>
    </rPh>
    <phoneticPr fontId="21"/>
  </si>
  <si>
    <t>他の工事書類等との整合が図られているか？</t>
    <rPh sb="0" eb="1">
      <t>タ</t>
    </rPh>
    <rPh sb="2" eb="4">
      <t>コウジ</t>
    </rPh>
    <rPh sb="4" eb="6">
      <t>ショルイ</t>
    </rPh>
    <rPh sb="6" eb="7">
      <t>トウ</t>
    </rPh>
    <rPh sb="9" eb="11">
      <t>セイゴウ</t>
    </rPh>
    <rPh sb="12" eb="13">
      <t>ハカ</t>
    </rPh>
    <phoneticPr fontId="21"/>
  </si>
  <si>
    <t>現場閉所率を確認し、履行状況に応じた設計変更を行う。</t>
    <rPh sb="0" eb="2">
      <t>ゲンバ</t>
    </rPh>
    <rPh sb="2" eb="4">
      <t>ヘイショ</t>
    </rPh>
    <rPh sb="4" eb="5">
      <t>リツ</t>
    </rPh>
    <rPh sb="6" eb="8">
      <t>カクニン</t>
    </rPh>
    <rPh sb="10" eb="12">
      <t>リコウ</t>
    </rPh>
    <rPh sb="12" eb="14">
      <t>ジョウキョウ</t>
    </rPh>
    <rPh sb="15" eb="16">
      <t>オウ</t>
    </rPh>
    <rPh sb="18" eb="20">
      <t>セッケイ</t>
    </rPh>
    <rPh sb="20" eb="22">
      <t>ヘンコウ</t>
    </rPh>
    <rPh sb="23" eb="24">
      <t>オコナ</t>
    </rPh>
    <phoneticPr fontId="21"/>
  </si>
  <si>
    <t>週休２日履行確認ツールについて</t>
    <rPh sb="0" eb="2">
      <t>シュウキュウ</t>
    </rPh>
    <rPh sb="3" eb="4">
      <t>ニチ</t>
    </rPh>
    <rPh sb="4" eb="6">
      <t>リコウ</t>
    </rPh>
    <rPh sb="6" eb="8">
      <t>カクニン</t>
    </rPh>
    <phoneticPr fontId="21"/>
  </si>
  <si>
    <t>　　（作業予定は「■」、休工日は「休」を選択）</t>
    <rPh sb="3" eb="5">
      <t>サギョウ</t>
    </rPh>
    <rPh sb="5" eb="7">
      <t>ヨテイ</t>
    </rPh>
    <rPh sb="12" eb="13">
      <t>キュウ</t>
    </rPh>
    <rPh sb="13" eb="14">
      <t>コウ</t>
    </rPh>
    <rPh sb="14" eb="15">
      <t>ニチ</t>
    </rPh>
    <rPh sb="17" eb="18">
      <t>ヤス</t>
    </rPh>
    <rPh sb="20" eb="22">
      <t>センタク</t>
    </rPh>
    <phoneticPr fontId="21"/>
  </si>
  <si>
    <t>　　（作業実施は「◆」、休工日は「休」を選択）</t>
    <rPh sb="3" eb="5">
      <t>サギョウ</t>
    </rPh>
    <rPh sb="5" eb="7">
      <t>ジッシ</t>
    </rPh>
    <rPh sb="12" eb="13">
      <t>キュウ</t>
    </rPh>
    <rPh sb="13" eb="14">
      <t>コウ</t>
    </rPh>
    <rPh sb="14" eb="15">
      <t>ニチ</t>
    </rPh>
    <rPh sb="17" eb="18">
      <t>ヤス</t>
    </rPh>
    <rPh sb="20" eb="22">
      <t>センタク</t>
    </rPh>
    <phoneticPr fontId="21"/>
  </si>
  <si>
    <t>工事名</t>
    <rPh sb="0" eb="2">
      <t>コウジ</t>
    </rPh>
    <rPh sb="2" eb="3">
      <t>メイ</t>
    </rPh>
    <phoneticPr fontId="21"/>
  </si>
  <si>
    <t>工期</t>
    <rPh sb="0" eb="2">
      <t>コウキ</t>
    </rPh>
    <phoneticPr fontId="21"/>
  </si>
  <si>
    <t>着工日</t>
    <rPh sb="0" eb="3">
      <t>チャッコウビ</t>
    </rPh>
    <phoneticPr fontId="21"/>
  </si>
  <si>
    <t>工事の始期日</t>
    <rPh sb="0" eb="2">
      <t>コウジ</t>
    </rPh>
    <rPh sb="3" eb="5">
      <t>シキ</t>
    </rPh>
    <rPh sb="5" eb="6">
      <t>ビ</t>
    </rPh>
    <phoneticPr fontId="21"/>
  </si>
  <si>
    <t>工事の完了日</t>
    <rPh sb="0" eb="2">
      <t>コウジ</t>
    </rPh>
    <rPh sb="3" eb="5">
      <t>カンリョウ</t>
    </rPh>
    <rPh sb="5" eb="6">
      <t>ビ</t>
    </rPh>
    <phoneticPr fontId="21"/>
  </si>
  <si>
    <t>完成日</t>
    <rPh sb="0" eb="2">
      <t>カンセイ</t>
    </rPh>
    <rPh sb="2" eb="3">
      <t>ビ</t>
    </rPh>
    <phoneticPr fontId="21"/>
  </si>
  <si>
    <t>令和</t>
    <rPh sb="0" eb="2">
      <t>レイワ</t>
    </rPh>
    <phoneticPr fontId="21"/>
  </si>
  <si>
    <t>年</t>
    <rPh sb="0" eb="1">
      <t>ネン</t>
    </rPh>
    <phoneticPr fontId="21"/>
  </si>
  <si>
    <t>○○○改良工事</t>
    <rPh sb="3" eb="5">
      <t>カイリョウ</t>
    </rPh>
    <rPh sb="5" eb="7">
      <t>コウジ</t>
    </rPh>
    <phoneticPr fontId="3"/>
  </si>
  <si>
    <t>令和○年○月○日</t>
    <rPh sb="0" eb="2">
      <t>レイワ</t>
    </rPh>
    <rPh sb="3" eb="4">
      <t>ネン</t>
    </rPh>
    <rPh sb="4" eb="6">
      <t>マルツキ</t>
    </rPh>
    <rPh sb="6" eb="8">
      <t>マルニチ</t>
    </rPh>
    <phoneticPr fontId="3"/>
  </si>
  <si>
    <t>休</t>
    <rPh sb="0" eb="1">
      <t>ヤス</t>
    </rPh>
    <phoneticPr fontId="21"/>
  </si>
  <si>
    <t>■</t>
    <phoneticPr fontId="21"/>
  </si>
  <si>
    <t>◆</t>
    <phoneticPr fontId="21"/>
  </si>
  <si>
    <t>休 日 等 取 得 実 績 調 書</t>
    <rPh sb="0" eb="1">
      <t>キュウ</t>
    </rPh>
    <rPh sb="2" eb="3">
      <t>ニチ</t>
    </rPh>
    <rPh sb="4" eb="5">
      <t>トウ</t>
    </rPh>
    <rPh sb="6" eb="7">
      <t>トリ</t>
    </rPh>
    <rPh sb="8" eb="9">
      <t>エ</t>
    </rPh>
    <rPh sb="10" eb="11">
      <t>ジツ</t>
    </rPh>
    <rPh sb="12" eb="13">
      <t>イサオ</t>
    </rPh>
    <rPh sb="14" eb="15">
      <t>チョウ</t>
    </rPh>
    <rPh sb="16" eb="17">
      <t>ショ</t>
    </rPh>
    <phoneticPr fontId="3"/>
  </si>
  <si>
    <t>別紙４－２</t>
    <rPh sb="0" eb="2">
      <t>ベッシ</t>
    </rPh>
    <phoneticPr fontId="3"/>
  </si>
  <si>
    <t>計画</t>
    <phoneticPr fontId="3"/>
  </si>
  <si>
    <r>
      <rPr>
        <sz val="9"/>
        <color theme="1"/>
        <rFont val="ＭＳ ゴシック"/>
        <family val="2"/>
        <charset val="128"/>
      </rPr>
      <t>〔凡例〕　</t>
    </r>
    <r>
      <rPr>
        <sz val="9"/>
        <color theme="1"/>
        <rFont val="Segoe UI Symbol"/>
        <family val="2"/>
      </rPr>
      <t>■</t>
    </r>
    <r>
      <rPr>
        <sz val="9"/>
        <color theme="1"/>
        <rFont val="ＭＳ ゴシック"/>
        <family val="2"/>
        <charset val="128"/>
      </rPr>
      <t>：作業予定</t>
    </r>
    <r>
      <rPr>
        <sz val="9"/>
        <color theme="1"/>
        <rFont val="ＭＳ ゴシック"/>
        <family val="3"/>
        <charset val="128"/>
      </rPr>
      <t>日　</t>
    </r>
    <r>
      <rPr>
        <sz val="9"/>
        <color theme="1"/>
        <rFont val="Segoe UI Symbol"/>
        <family val="3"/>
      </rPr>
      <t>◆</t>
    </r>
    <r>
      <rPr>
        <sz val="9"/>
        <color theme="1"/>
        <rFont val="ＭＳ ゴシック"/>
        <family val="3"/>
        <charset val="128"/>
      </rPr>
      <t>：作業実施日</t>
    </r>
    <r>
      <rPr>
        <sz val="9"/>
        <color theme="1"/>
        <rFont val="Yu Gothic"/>
        <family val="2"/>
        <charset val="128"/>
      </rPr>
      <t>　</t>
    </r>
    <r>
      <rPr>
        <sz val="9"/>
        <color theme="1"/>
        <rFont val="ＭＳ ゴシック"/>
        <family val="2"/>
        <charset val="128"/>
      </rPr>
      <t>休：休工日　（空白）：対象外期間</t>
    </r>
    <rPh sb="1" eb="3">
      <t>ハンレイ</t>
    </rPh>
    <rPh sb="7" eb="9">
      <t>サギョウ</t>
    </rPh>
    <rPh sb="9" eb="11">
      <t>ヨテイ</t>
    </rPh>
    <rPh sb="11" eb="12">
      <t>ビ</t>
    </rPh>
    <rPh sb="15" eb="17">
      <t>サギョウ</t>
    </rPh>
    <rPh sb="17" eb="19">
      <t>ジッシ</t>
    </rPh>
    <rPh sb="19" eb="20">
      <t>ビ</t>
    </rPh>
    <rPh sb="21" eb="22">
      <t>ヤス</t>
    </rPh>
    <rPh sb="23" eb="25">
      <t>キュウコウ</t>
    </rPh>
    <rPh sb="25" eb="26">
      <t>ヒ</t>
    </rPh>
    <rPh sb="28" eb="30">
      <t>クウハク</t>
    </rPh>
    <rPh sb="32" eb="34">
      <t>タイショウ</t>
    </rPh>
    <rPh sb="34" eb="35">
      <t>ガイ</t>
    </rPh>
    <rPh sb="35" eb="37">
      <t>キカン</t>
    </rPh>
    <phoneticPr fontId="3"/>
  </si>
  <si>
    <t>計画合計</t>
    <rPh sb="0" eb="2">
      <t>ケイカク</t>
    </rPh>
    <rPh sb="2" eb="4">
      <t>ゴウケイ</t>
    </rPh>
    <phoneticPr fontId="3"/>
  </si>
  <si>
    <t>実施合計</t>
    <rPh sb="0" eb="2">
      <t>ジッシ</t>
    </rPh>
    <rPh sb="2" eb="4">
      <t>ゴウケイ</t>
    </rPh>
    <phoneticPr fontId="3"/>
  </si>
  <si>
    <t>・作業予定日（■）または実施日（◆）と休工日（休）の合計が、</t>
    <rPh sb="1" eb="3">
      <t>サギョウ</t>
    </rPh>
    <rPh sb="3" eb="5">
      <t>ヨテイ</t>
    </rPh>
    <rPh sb="5" eb="6">
      <t>ビ</t>
    </rPh>
    <rPh sb="12" eb="14">
      <t>ジッシ</t>
    </rPh>
    <rPh sb="14" eb="15">
      <t>ビ</t>
    </rPh>
    <rPh sb="19" eb="21">
      <t>キュウコウ</t>
    </rPh>
    <rPh sb="21" eb="22">
      <t>ヒ</t>
    </rPh>
    <rPh sb="23" eb="24">
      <t>キュウ</t>
    </rPh>
    <rPh sb="26" eb="28">
      <t>ゴウケイ</t>
    </rPh>
    <phoneticPr fontId="3"/>
  </si>
  <si>
    <t>　対象期間日数となる。…②</t>
    <phoneticPr fontId="3"/>
  </si>
  <si>
    <t>４週８休以上</t>
  </si>
  <si>
    <t>・右記の現場閉所率は、①／②により計算される。</t>
    <phoneticPr fontId="3"/>
  </si>
  <si>
    <t>・現場閉所率は、</t>
    <phoneticPr fontId="3"/>
  </si>
  <si>
    <t>月単位の週休２日を達成</t>
    <phoneticPr fontId="3"/>
  </si>
  <si>
    <t>月単位での４週８休達成</t>
    <rPh sb="0" eb="3">
      <t>ツキタンイ</t>
    </rPh>
    <rPh sb="6" eb="7">
      <t>シュウ</t>
    </rPh>
    <rPh sb="8" eb="9">
      <t>キュウ</t>
    </rPh>
    <rPh sb="9" eb="11">
      <t>タッセイ</t>
    </rPh>
    <phoneticPr fontId="3"/>
  </si>
  <si>
    <t>　　４週８休以上：８日／２８日＝２８．５％以上休</t>
    <phoneticPr fontId="3"/>
  </si>
  <si>
    <t>４週７休以上４週８休未満</t>
    <phoneticPr fontId="3"/>
  </si>
  <si>
    <t>25.0%以上28.5%未満</t>
    <rPh sb="5" eb="7">
      <t>イジョウ</t>
    </rPh>
    <rPh sb="12" eb="14">
      <t>ミマン</t>
    </rPh>
    <phoneticPr fontId="3"/>
  </si>
  <si>
    <t>入力</t>
    <rPh sb="0" eb="2">
      <t>ニュウリョク</t>
    </rPh>
    <phoneticPr fontId="3"/>
  </si>
  <si>
    <t>４週６休以上：６日／２８日＝２１．４２８％以上</t>
    <rPh sb="1" eb="2">
      <t>シュウ</t>
    </rPh>
    <rPh sb="3" eb="4">
      <t>キュウ</t>
    </rPh>
    <rPh sb="4" eb="6">
      <t>イジョウ</t>
    </rPh>
    <rPh sb="8" eb="9">
      <t>ニチ</t>
    </rPh>
    <rPh sb="12" eb="13">
      <t>ニチ</t>
    </rPh>
    <rPh sb="21" eb="23">
      <t>イジョウ</t>
    </rPh>
    <phoneticPr fontId="3"/>
  </si>
  <si>
    <t>４週６休以上４週７休未満</t>
    <rPh sb="10" eb="12">
      <t>ミマン</t>
    </rPh>
    <phoneticPr fontId="3"/>
  </si>
  <si>
    <t>４週７休以上：７日／２８日＝２５．０００％以上</t>
    <rPh sb="1" eb="2">
      <t>シュウ</t>
    </rPh>
    <rPh sb="3" eb="4">
      <t>キュウ</t>
    </rPh>
    <rPh sb="4" eb="6">
      <t>イジョウ</t>
    </rPh>
    <rPh sb="8" eb="9">
      <t>ニチ</t>
    </rPh>
    <rPh sb="12" eb="13">
      <t>ニチ</t>
    </rPh>
    <rPh sb="21" eb="23">
      <t>イジョウ</t>
    </rPh>
    <phoneticPr fontId="3"/>
  </si>
  <si>
    <t>４週７休以上４週８休未満</t>
    <rPh sb="10" eb="12">
      <t>ミマン</t>
    </rPh>
    <phoneticPr fontId="3"/>
  </si>
  <si>
    <t>４週８休以上：８日／２８日＝２８．５７１％以上</t>
    <rPh sb="1" eb="2">
      <t>シュウ</t>
    </rPh>
    <rPh sb="3" eb="4">
      <t>キュウ</t>
    </rPh>
    <rPh sb="4" eb="6">
      <t>イジョウ</t>
    </rPh>
    <rPh sb="8" eb="9">
      <t>ニチ</t>
    </rPh>
    <rPh sb="12" eb="13">
      <t>ニチ</t>
    </rPh>
    <rPh sb="21" eb="23">
      <t>イジョウ</t>
    </rPh>
    <phoneticPr fontId="3"/>
  </si>
  <si>
    <t>４週８休以上</t>
    <phoneticPr fontId="3"/>
  </si>
  <si>
    <t>実施始期日</t>
    <rPh sb="0" eb="2">
      <t>ジッシ</t>
    </rPh>
    <rPh sb="2" eb="4">
      <t>シキ</t>
    </rPh>
    <rPh sb="4" eb="5">
      <t>ビ</t>
    </rPh>
    <phoneticPr fontId="3"/>
  </si>
  <si>
    <t>実施完了日</t>
    <rPh sb="0" eb="2">
      <t>ジッシ</t>
    </rPh>
    <rPh sb="2" eb="5">
      <t>カンリョウビ</t>
    </rPh>
    <phoneticPr fontId="3"/>
  </si>
  <si>
    <t>（休暇；夏季休暇（8月13日～15日）、年末年始（12月29日～1月2日、6日））</t>
    <rPh sb="38" eb="39">
      <t>ニチ</t>
    </rPh>
    <phoneticPr fontId="3"/>
  </si>
  <si>
    <t>・このファイルは、週休２日工事の計画および実施履行状況を確認するために作成</t>
    <rPh sb="9" eb="11">
      <t>シュウキュウ</t>
    </rPh>
    <rPh sb="12" eb="13">
      <t>ニチ</t>
    </rPh>
    <rPh sb="13" eb="15">
      <t>コウジ</t>
    </rPh>
    <rPh sb="16" eb="18">
      <t>ケイカク</t>
    </rPh>
    <rPh sb="21" eb="23">
      <t>ジッシ</t>
    </rPh>
    <rPh sb="23" eb="25">
      <t>リコウ</t>
    </rPh>
    <rPh sb="25" eb="27">
      <t>ジョウキョウ</t>
    </rPh>
    <rPh sb="28" eb="30">
      <t>カクニン</t>
    </rPh>
    <rPh sb="35" eb="37">
      <t>サクセイ</t>
    </rPh>
    <phoneticPr fontId="21"/>
  </si>
  <si>
    <t>〔休日等取得計画・実績調書　ワークシート〕</t>
    <rPh sb="1" eb="3">
      <t>キュウジツ</t>
    </rPh>
    <rPh sb="3" eb="4">
      <t>トウ</t>
    </rPh>
    <rPh sb="4" eb="6">
      <t>シュトク</t>
    </rPh>
    <rPh sb="6" eb="8">
      <t>ケイカク</t>
    </rPh>
    <rPh sb="9" eb="11">
      <t>ジッセキ</t>
    </rPh>
    <rPh sb="11" eb="13">
      <t>チョウショ</t>
    </rPh>
    <phoneticPr fontId="21"/>
  </si>
  <si>
    <t>・計画調書の計画に記した■は実施調書の計画欄に反映されます。</t>
    <rPh sb="1" eb="3">
      <t>ケイカク</t>
    </rPh>
    <rPh sb="3" eb="5">
      <t>チョウショ</t>
    </rPh>
    <rPh sb="6" eb="8">
      <t>ケイカク</t>
    </rPh>
    <rPh sb="9" eb="10">
      <t>シル</t>
    </rPh>
    <rPh sb="14" eb="16">
      <t>ジッシ</t>
    </rPh>
    <rPh sb="16" eb="18">
      <t>チョウショ</t>
    </rPh>
    <rPh sb="19" eb="21">
      <t>ケイカク</t>
    </rPh>
    <rPh sb="21" eb="22">
      <t>ラン</t>
    </rPh>
    <rPh sb="23" eb="25">
      <t>ハンエイ</t>
    </rPh>
    <phoneticPr fontId="21"/>
  </si>
  <si>
    <t>入力説明</t>
    <rPh sb="0" eb="2">
      <t>ニュウリョク</t>
    </rPh>
    <rPh sb="2" eb="4">
      <t>セツメイ</t>
    </rPh>
    <phoneticPr fontId="3"/>
  </si>
  <si>
    <t>項目</t>
    <rPh sb="0" eb="2">
      <t>コウモク</t>
    </rPh>
    <phoneticPr fontId="3"/>
  </si>
  <si>
    <t>実際の工事のための現場における準備作業に着手する日　を記入する（記入例：令和７年４月１日）</t>
    <rPh sb="0" eb="2">
      <t>ジッサイ</t>
    </rPh>
    <rPh sb="3" eb="5">
      <t>コウジ</t>
    </rPh>
    <rPh sb="9" eb="11">
      <t>ゲンバ</t>
    </rPh>
    <rPh sb="15" eb="17">
      <t>ジュンビ</t>
    </rPh>
    <rPh sb="17" eb="19">
      <t>サギョウ</t>
    </rPh>
    <rPh sb="20" eb="22">
      <t>チャクシュ</t>
    </rPh>
    <rPh sb="24" eb="25">
      <t>ヒ</t>
    </rPh>
    <phoneticPr fontId="21"/>
  </si>
  <si>
    <t>入力部分</t>
    <rPh sb="0" eb="3">
      <t>ニュウリョクブ</t>
    </rPh>
    <rPh sb="3" eb="4">
      <t>ブン</t>
    </rPh>
    <phoneticPr fontId="3"/>
  </si>
  <si>
    <t>契約書に記載される工期　着工日を記入する（記入例：令和７年４月１日）</t>
    <rPh sb="0" eb="3">
      <t>ケイヤクショ</t>
    </rPh>
    <rPh sb="4" eb="6">
      <t>キサイ</t>
    </rPh>
    <rPh sb="9" eb="11">
      <t>コウキ</t>
    </rPh>
    <rPh sb="12" eb="14">
      <t>チャッコウ</t>
    </rPh>
    <rPh sb="14" eb="15">
      <t>ビ</t>
    </rPh>
    <rPh sb="21" eb="24">
      <t>キニュウレイ</t>
    </rPh>
    <rPh sb="25" eb="27">
      <t>レイワ</t>
    </rPh>
    <rPh sb="28" eb="29">
      <t>ネン</t>
    </rPh>
    <rPh sb="30" eb="31">
      <t>ガツ</t>
    </rPh>
    <rPh sb="32" eb="33">
      <t>ニチ</t>
    </rPh>
    <phoneticPr fontId="21"/>
  </si>
  <si>
    <t>契約書に記載される工期　完了日を記入する（記入例：令和７年４月１日）</t>
    <rPh sb="0" eb="3">
      <t>ケイヤクショ</t>
    </rPh>
    <rPh sb="4" eb="6">
      <t>キサイ</t>
    </rPh>
    <rPh sb="9" eb="11">
      <t>コウキ</t>
    </rPh>
    <rPh sb="12" eb="14">
      <t>カンリョウ</t>
    </rPh>
    <rPh sb="14" eb="15">
      <t>ニチ</t>
    </rPh>
    <phoneticPr fontId="21"/>
  </si>
  <si>
    <t>後片づけ作業が全て完了した日を記入する（記入例：令和７年４月１日）</t>
    <rPh sb="0" eb="2">
      <t>アトカタ</t>
    </rPh>
    <rPh sb="4" eb="6">
      <t>サギョウ</t>
    </rPh>
    <rPh sb="7" eb="8">
      <t>スベ</t>
    </rPh>
    <rPh sb="9" eb="11">
      <t>カンリョウ</t>
    </rPh>
    <rPh sb="13" eb="14">
      <t>ヒ</t>
    </rPh>
    <phoneticPr fontId="21"/>
  </si>
  <si>
    <t xml:space="preserve"> 黄色着色セルに入力してください。</t>
    <rPh sb="1" eb="3">
      <t>キイロ</t>
    </rPh>
    <rPh sb="3" eb="5">
      <t>チャクショク</t>
    </rPh>
    <rPh sb="8" eb="10">
      <t>ニュウリョク</t>
    </rPh>
    <phoneticPr fontId="21"/>
  </si>
  <si>
    <t>年度又は着工年を記入する　（記入例：７）
年を入力することでカレンダーが作成されます。</t>
    <rPh sb="0" eb="2">
      <t>ネンド</t>
    </rPh>
    <rPh sb="2" eb="3">
      <t>マタ</t>
    </rPh>
    <rPh sb="4" eb="6">
      <t>チャッコウ</t>
    </rPh>
    <rPh sb="6" eb="7">
      <t>ネン</t>
    </rPh>
    <rPh sb="8" eb="10">
      <t>キニュウ</t>
    </rPh>
    <rPh sb="21" eb="22">
      <t>ネン</t>
    </rPh>
    <rPh sb="23" eb="25">
      <t>ニュウリョク</t>
    </rPh>
    <rPh sb="36" eb="38">
      <t>サクセイ</t>
    </rPh>
    <phoneticPr fontId="3"/>
  </si>
  <si>
    <t>1月</t>
    <rPh sb="1" eb="2">
      <t>ガツ</t>
    </rPh>
    <phoneticPr fontId="21"/>
  </si>
  <si>
    <t>3月</t>
    <rPh sb="1" eb="2">
      <t>ガツ</t>
    </rPh>
    <phoneticPr fontId="21"/>
  </si>
  <si>
    <t>4月</t>
    <rPh sb="1" eb="2">
      <t>ガツ</t>
    </rPh>
    <phoneticPr fontId="21"/>
  </si>
  <si>
    <t>5月</t>
    <rPh sb="1" eb="2">
      <t>ガツ</t>
    </rPh>
    <phoneticPr fontId="21"/>
  </si>
  <si>
    <t>6月</t>
    <rPh sb="1" eb="2">
      <t>ガツ</t>
    </rPh>
    <phoneticPr fontId="21"/>
  </si>
  <si>
    <t>7月</t>
    <rPh sb="1" eb="2">
      <t>ガツ</t>
    </rPh>
    <phoneticPr fontId="21"/>
  </si>
  <si>
    <t>8月</t>
    <rPh sb="1" eb="2">
      <t>ガツ</t>
    </rPh>
    <phoneticPr fontId="21"/>
  </si>
  <si>
    <t>夏</t>
    <rPh sb="0" eb="1">
      <t>ナツ</t>
    </rPh>
    <phoneticPr fontId="21"/>
  </si>
  <si>
    <t>9月</t>
    <rPh sb="1" eb="2">
      <t>ガツ</t>
    </rPh>
    <phoneticPr fontId="21"/>
  </si>
  <si>
    <t>10月</t>
    <rPh sb="2" eb="3">
      <t>ガツ</t>
    </rPh>
    <phoneticPr fontId="21"/>
  </si>
  <si>
    <t>11月</t>
    <rPh sb="2" eb="3">
      <t>ガツ</t>
    </rPh>
    <phoneticPr fontId="21"/>
  </si>
  <si>
    <t>12月</t>
    <rPh sb="2" eb="3">
      <t>ガツ</t>
    </rPh>
    <phoneticPr fontId="21"/>
  </si>
  <si>
    <t>2月</t>
    <rPh sb="1" eb="2">
      <t>ガツ</t>
    </rPh>
    <phoneticPr fontId="21"/>
  </si>
  <si>
    <t>曜日</t>
    <rPh sb="0" eb="2">
      <t>ヨウビ</t>
    </rPh>
    <phoneticPr fontId="21"/>
  </si>
  <si>
    <t>計画</t>
    <rPh sb="0" eb="2">
      <t>ケイカク</t>
    </rPh>
    <phoneticPr fontId="21"/>
  </si>
  <si>
    <t>実施</t>
    <rPh sb="0" eb="2">
      <t>ジッシ</t>
    </rPh>
    <phoneticPr fontId="21"/>
  </si>
  <si>
    <t>週区切り（日～土）</t>
    <rPh sb="0" eb="1">
      <t>シュウ</t>
    </rPh>
    <rPh sb="1" eb="3">
      <t>クギ</t>
    </rPh>
    <rPh sb="5" eb="6">
      <t>ニチ</t>
    </rPh>
    <rPh sb="7" eb="8">
      <t>ド</t>
    </rPh>
    <phoneticPr fontId="21"/>
  </si>
  <si>
    <t>合計</t>
    <rPh sb="0" eb="2">
      <t>ゴウケイ</t>
    </rPh>
    <phoneticPr fontId="21"/>
  </si>
  <si>
    <t>※何も入力されてない状態では達成状況を空欄にしたいのでここをキーに使う</t>
    <rPh sb="1" eb="2">
      <t>ナニ</t>
    </rPh>
    <rPh sb="3" eb="5">
      <t>ニュウリョク</t>
    </rPh>
    <rPh sb="10" eb="12">
      <t>ジョウタイ</t>
    </rPh>
    <rPh sb="14" eb="18">
      <t>タッセイジョウキョウ</t>
    </rPh>
    <rPh sb="19" eb="21">
      <t>クウラン</t>
    </rPh>
    <rPh sb="33" eb="34">
      <t>ツカ</t>
    </rPh>
    <phoneticPr fontId="21"/>
  </si>
  <si>
    <t>（稼働日、休日チェック）</t>
    <rPh sb="1" eb="4">
      <t>カドウビ</t>
    </rPh>
    <rPh sb="5" eb="7">
      <t>キュウジツ</t>
    </rPh>
    <phoneticPr fontId="21"/>
  </si>
  <si>
    <t>期間</t>
    <rPh sb="0" eb="2">
      <t>キカン</t>
    </rPh>
    <phoneticPr fontId="21"/>
  </si>
  <si>
    <t>1週</t>
  </si>
  <si>
    <t>2週</t>
  </si>
  <si>
    <t>3週</t>
  </si>
  <si>
    <t>4週</t>
  </si>
  <si>
    <t>5週</t>
  </si>
  <si>
    <t>6週</t>
  </si>
  <si>
    <t>7週</t>
  </si>
  <si>
    <t>8週</t>
  </si>
  <si>
    <t>9週</t>
  </si>
  <si>
    <t>10週</t>
  </si>
  <si>
    <t>11週</t>
  </si>
  <si>
    <t>12週</t>
  </si>
  <si>
    <t>13週</t>
  </si>
  <si>
    <t>14週</t>
  </si>
  <si>
    <t>15週</t>
  </si>
  <si>
    <t>16週</t>
  </si>
  <si>
    <t>17週</t>
  </si>
  <si>
    <t>18週</t>
  </si>
  <si>
    <t>19週</t>
  </si>
  <si>
    <t>20週</t>
  </si>
  <si>
    <t>21週</t>
  </si>
  <si>
    <t>22週</t>
  </si>
  <si>
    <t>23週</t>
  </si>
  <si>
    <t>24週</t>
  </si>
  <si>
    <t>25週</t>
  </si>
  <si>
    <t>26週</t>
  </si>
  <si>
    <t>27週</t>
  </si>
  <si>
    <t>28週</t>
  </si>
  <si>
    <t>29週</t>
  </si>
  <si>
    <t>30週</t>
  </si>
  <si>
    <t>31週</t>
  </si>
  <si>
    <t>32週</t>
  </si>
  <si>
    <t>33週</t>
  </si>
  <si>
    <t>34週</t>
  </si>
  <si>
    <t>35週</t>
  </si>
  <si>
    <t>36週</t>
  </si>
  <si>
    <t>37週</t>
  </si>
  <si>
    <t>38週</t>
  </si>
  <si>
    <t>39週</t>
  </si>
  <si>
    <t>40週</t>
  </si>
  <si>
    <t>41週</t>
  </si>
  <si>
    <t>42週</t>
  </si>
  <si>
    <t>43週</t>
  </si>
  <si>
    <t>44週</t>
  </si>
  <si>
    <t>45週</t>
  </si>
  <si>
    <t>46週</t>
  </si>
  <si>
    <t>47週</t>
  </si>
  <si>
    <t>48週</t>
  </si>
  <si>
    <t>49週</t>
  </si>
  <si>
    <t>50週</t>
  </si>
  <si>
    <t>51週</t>
  </si>
  <si>
    <t>52週</t>
  </si>
  <si>
    <t>53週</t>
  </si>
  <si>
    <t>54週</t>
  </si>
  <si>
    <t>55週</t>
  </si>
  <si>
    <t>56週</t>
  </si>
  <si>
    <t>57週</t>
  </si>
  <si>
    <t>58週</t>
  </si>
  <si>
    <t>59週</t>
  </si>
  <si>
    <t>60週</t>
  </si>
  <si>
    <t>61週</t>
  </si>
  <si>
    <t>この週は工事期間？</t>
    <rPh sb="2" eb="3">
      <t>シュウ</t>
    </rPh>
    <rPh sb="4" eb="6">
      <t>コウジ</t>
    </rPh>
    <rPh sb="6" eb="8">
      <t>キカン</t>
    </rPh>
    <phoneticPr fontId="21"/>
  </si>
  <si>
    <t>この週に土日は何日ある？</t>
    <rPh sb="2" eb="3">
      <t>シュウ</t>
    </rPh>
    <rPh sb="4" eb="6">
      <t>ドニチ</t>
    </rPh>
    <rPh sb="7" eb="9">
      <t>ナンニチ</t>
    </rPh>
    <phoneticPr fontId="21"/>
  </si>
  <si>
    <t>土日は何日休み？</t>
    <rPh sb="0" eb="2">
      <t>ドニチ</t>
    </rPh>
    <rPh sb="3" eb="4">
      <t>ナン</t>
    </rPh>
    <rPh sb="4" eb="5">
      <t>ニチ</t>
    </rPh>
    <rPh sb="5" eb="6">
      <t>ヤス</t>
    </rPh>
    <phoneticPr fontId="21"/>
  </si>
  <si>
    <t>休みは何日？</t>
    <rPh sb="0" eb="1">
      <t>ヤス</t>
    </rPh>
    <rPh sb="3" eb="5">
      <t>ナンニチ</t>
    </rPh>
    <phoneticPr fontId="21"/>
  </si>
  <si>
    <t>結果</t>
    <rPh sb="0" eb="2">
      <t>ケッカ</t>
    </rPh>
    <phoneticPr fontId="21"/>
  </si>
  <si>
    <t>※完全週休2日を達成していない週をカウントしている。結果が0であれば達成</t>
    <rPh sb="1" eb="5">
      <t>カンゼンシュウキュウ</t>
    </rPh>
    <rPh sb="6" eb="7">
      <t>ニチ</t>
    </rPh>
    <rPh sb="8" eb="10">
      <t>タッセイ</t>
    </rPh>
    <rPh sb="15" eb="16">
      <t>シュウ</t>
    </rPh>
    <rPh sb="26" eb="28">
      <t>ケッカ</t>
    </rPh>
    <rPh sb="34" eb="36">
      <t>タッセイ</t>
    </rPh>
    <phoneticPr fontId="21"/>
  </si>
  <si>
    <t>土日は全て休日ですか？</t>
    <rPh sb="0" eb="2">
      <t>ドニチ</t>
    </rPh>
    <rPh sb="3" eb="4">
      <t>スベ</t>
    </rPh>
    <rPh sb="5" eb="7">
      <t>キュウジツ</t>
    </rPh>
    <phoneticPr fontId="21"/>
  </si>
  <si>
    <t>※週休2日を達成していない週をカウントしている。結果が0であれば達成</t>
    <rPh sb="1" eb="3">
      <t>シュウキュウ</t>
    </rPh>
    <rPh sb="4" eb="5">
      <t>ニチ</t>
    </rPh>
    <rPh sb="6" eb="8">
      <t>タッセイ</t>
    </rPh>
    <rPh sb="13" eb="14">
      <t>シュウ</t>
    </rPh>
    <rPh sb="24" eb="26">
      <t>ケッカ</t>
    </rPh>
    <rPh sb="32" eb="34">
      <t>タッセイ</t>
    </rPh>
    <phoneticPr fontId="21"/>
  </si>
  <si>
    <t>休日は２日ですか？</t>
    <rPh sb="0" eb="2">
      <t>キュウジツ</t>
    </rPh>
    <rPh sb="4" eb="5">
      <t>ニチ</t>
    </rPh>
    <phoneticPr fontId="21"/>
  </si>
  <si>
    <t>この月は工期範囲内？</t>
    <rPh sb="2" eb="3">
      <t>ツキ</t>
    </rPh>
    <rPh sb="4" eb="6">
      <t>コウキ</t>
    </rPh>
    <rPh sb="6" eb="9">
      <t>ハンイナイ</t>
    </rPh>
    <phoneticPr fontId="21"/>
  </si>
  <si>
    <t>この月は月初は工期？</t>
    <rPh sb="2" eb="3">
      <t>ツキ</t>
    </rPh>
    <rPh sb="4" eb="6">
      <t>ツキハジ</t>
    </rPh>
    <rPh sb="7" eb="9">
      <t>コウキ</t>
    </rPh>
    <phoneticPr fontId="21"/>
  </si>
  <si>
    <t>この月は月末は工期？</t>
    <rPh sb="2" eb="3">
      <t>ツキ</t>
    </rPh>
    <rPh sb="4" eb="6">
      <t>ゲツマツ</t>
    </rPh>
    <rPh sb="7" eb="9">
      <t>コウキ</t>
    </rPh>
    <phoneticPr fontId="21"/>
  </si>
  <si>
    <t>この月は月末は工期？(うるう年）</t>
    <rPh sb="2" eb="3">
      <t>ツキ</t>
    </rPh>
    <rPh sb="4" eb="6">
      <t>ゲツマツ</t>
    </rPh>
    <rPh sb="7" eb="9">
      <t>コウキ</t>
    </rPh>
    <rPh sb="14" eb="15">
      <t>ドシ</t>
    </rPh>
    <phoneticPr fontId="21"/>
  </si>
  <si>
    <t>この月は工期始or終が中途なので計算が必要？</t>
    <rPh sb="2" eb="3">
      <t>ツキ</t>
    </rPh>
    <rPh sb="4" eb="6">
      <t>コウキ</t>
    </rPh>
    <rPh sb="6" eb="7">
      <t>ハジ</t>
    </rPh>
    <rPh sb="9" eb="10">
      <t>オ</t>
    </rPh>
    <rPh sb="11" eb="13">
      <t>チュウト</t>
    </rPh>
    <rPh sb="16" eb="18">
      <t>ケイサン</t>
    </rPh>
    <rPh sb="19" eb="21">
      <t>ヒツヨウ</t>
    </rPh>
    <phoneticPr fontId="21"/>
  </si>
  <si>
    <t>この月に土日は何日ある？</t>
    <rPh sb="2" eb="3">
      <t>ツキ</t>
    </rPh>
    <rPh sb="4" eb="6">
      <t>ドニチ</t>
    </rPh>
    <rPh sb="7" eb="9">
      <t>ナンニチ</t>
    </rPh>
    <phoneticPr fontId="21"/>
  </si>
  <si>
    <t>この月の工期内に土日は何日ある？</t>
    <rPh sb="2" eb="3">
      <t>ツキ</t>
    </rPh>
    <rPh sb="4" eb="6">
      <t>コウキ</t>
    </rPh>
    <rPh sb="6" eb="7">
      <t>ナイ</t>
    </rPh>
    <rPh sb="8" eb="10">
      <t>ドニチ</t>
    </rPh>
    <rPh sb="11" eb="13">
      <t>ナンニチ</t>
    </rPh>
    <phoneticPr fontId="21"/>
  </si>
  <si>
    <t>この月の工期内に休み何日ある？</t>
    <rPh sb="2" eb="3">
      <t>ツキ</t>
    </rPh>
    <rPh sb="4" eb="6">
      <t>コウキ</t>
    </rPh>
    <rPh sb="6" eb="7">
      <t>ナイ</t>
    </rPh>
    <rPh sb="8" eb="9">
      <t>ヤス</t>
    </rPh>
    <rPh sb="10" eb="12">
      <t>ナンニチ</t>
    </rPh>
    <phoneticPr fontId="21"/>
  </si>
  <si>
    <t>この月は4週8休を達成？</t>
    <rPh sb="2" eb="3">
      <t>ツキ</t>
    </rPh>
    <rPh sb="5" eb="6">
      <t>シュウ</t>
    </rPh>
    <rPh sb="7" eb="8">
      <t>ヤス</t>
    </rPh>
    <rPh sb="9" eb="11">
      <t>タッセイ</t>
    </rPh>
    <phoneticPr fontId="21"/>
  </si>
  <si>
    <t>4週8休未達の場合は土日&gt;=閉所？</t>
    <rPh sb="1" eb="2">
      <t>シュウ</t>
    </rPh>
    <rPh sb="3" eb="4">
      <t>ヤス</t>
    </rPh>
    <rPh sb="4" eb="6">
      <t>ミタツ</t>
    </rPh>
    <rPh sb="7" eb="9">
      <t>バアイ</t>
    </rPh>
    <rPh sb="10" eb="12">
      <t>ドニチ</t>
    </rPh>
    <rPh sb="14" eb="16">
      <t>ヘイショ</t>
    </rPh>
    <phoneticPr fontId="21"/>
  </si>
  <si>
    <t>中途開始の場合は土日&gt;=閉所？</t>
    <rPh sb="0" eb="2">
      <t>チュウト</t>
    </rPh>
    <rPh sb="2" eb="4">
      <t>カイシ</t>
    </rPh>
    <rPh sb="5" eb="7">
      <t>バアイ</t>
    </rPh>
    <rPh sb="8" eb="10">
      <t>ドニチ</t>
    </rPh>
    <rPh sb="12" eb="14">
      <t>ヘイショ</t>
    </rPh>
    <phoneticPr fontId="21"/>
  </si>
  <si>
    <t>※達成できてない月をカウント。結果が0なら達成</t>
    <rPh sb="1" eb="3">
      <t>タッセイ</t>
    </rPh>
    <rPh sb="8" eb="9">
      <t>ツキ</t>
    </rPh>
    <rPh sb="15" eb="17">
      <t>ケッカ</t>
    </rPh>
    <rPh sb="21" eb="23">
      <t>タッセイ</t>
    </rPh>
    <phoneticPr fontId="21"/>
  </si>
  <si>
    <t>上記３つのいずれかを達成？</t>
    <rPh sb="0" eb="2">
      <t>ジョウキ</t>
    </rPh>
    <rPh sb="10" eb="12">
      <t>タッセイ</t>
    </rPh>
    <phoneticPr fontId="21"/>
  </si>
  <si>
    <t>確認</t>
    <phoneticPr fontId="3"/>
  </si>
  <si>
    <t>工事名</t>
    <rPh sb="0" eb="2">
      <t>コウジ</t>
    </rPh>
    <rPh sb="2" eb="3">
      <t>メイ</t>
    </rPh>
    <phoneticPr fontId="3"/>
  </si>
  <si>
    <t xml:space="preserve">  ８日／２８日＝２８．５７１％以上</t>
    <phoneticPr fontId="3"/>
  </si>
  <si>
    <t xml:space="preserve"> ７日／２８日＝２５．０００％以上</t>
    <phoneticPr fontId="3"/>
  </si>
  <si>
    <t xml:space="preserve">  ６日／２８日＝２１．４２８％以上</t>
    <phoneticPr fontId="3"/>
  </si>
  <si>
    <t>４週７休以上４週８休未満</t>
    <rPh sb="1" eb="2">
      <t>シュウ</t>
    </rPh>
    <rPh sb="3" eb="4">
      <t>キュウ</t>
    </rPh>
    <rPh sb="4" eb="6">
      <t>イジョウ</t>
    </rPh>
    <rPh sb="10" eb="12">
      <t>ミマン</t>
    </rPh>
    <phoneticPr fontId="3"/>
  </si>
  <si>
    <t>４週６休以上４週７休未満</t>
    <rPh sb="1" eb="2">
      <t>シュウ</t>
    </rPh>
    <rPh sb="3" eb="4">
      <t>キュウ</t>
    </rPh>
    <rPh sb="4" eb="6">
      <t>イジョウ</t>
    </rPh>
    <rPh sb="10" eb="12">
      <t>ミマン</t>
    </rPh>
    <phoneticPr fontId="3"/>
  </si>
  <si>
    <t>注意事項</t>
    <rPh sb="0" eb="4">
      <t>チュウイジコウ</t>
    </rPh>
    <phoneticPr fontId="3"/>
  </si>
  <si>
    <t>２　岩見沢市工事受注者の提出参考資料としている。</t>
    <rPh sb="2" eb="5">
      <t>イワミザワ</t>
    </rPh>
    <rPh sb="5" eb="6">
      <t>シ</t>
    </rPh>
    <rPh sb="6" eb="8">
      <t>コウジ</t>
    </rPh>
    <rPh sb="8" eb="10">
      <t>ジュチュウ</t>
    </rPh>
    <rPh sb="10" eb="11">
      <t>シャ</t>
    </rPh>
    <rPh sb="12" eb="14">
      <t>テイシュツ</t>
    </rPh>
    <rPh sb="14" eb="16">
      <t>サンコウ</t>
    </rPh>
    <rPh sb="16" eb="18">
      <t>シリョウ</t>
    </rPh>
    <phoneticPr fontId="3"/>
  </si>
  <si>
    <t>１　作成　岩見沢市　「休日等取得計画・実施調書」　作成　令和７年３月３日　（2025ver.1)</t>
    <rPh sb="2" eb="4">
      <t>サクセイ</t>
    </rPh>
    <rPh sb="5" eb="9">
      <t>イワミザワシ</t>
    </rPh>
    <rPh sb="11" eb="14">
      <t>キュウジツトウ</t>
    </rPh>
    <rPh sb="14" eb="16">
      <t>シュトク</t>
    </rPh>
    <rPh sb="16" eb="18">
      <t>ケイカク</t>
    </rPh>
    <rPh sb="19" eb="21">
      <t>ジッシ</t>
    </rPh>
    <rPh sb="21" eb="23">
      <t>チョウショ</t>
    </rPh>
    <rPh sb="25" eb="27">
      <t>サクセイ</t>
    </rPh>
    <rPh sb="28" eb="30">
      <t>レイワ</t>
    </rPh>
    <rPh sb="31" eb="32">
      <t>ネン</t>
    </rPh>
    <rPh sb="33" eb="34">
      <t>ガツ</t>
    </rPh>
    <rPh sb="35" eb="36">
      <t>ニチ</t>
    </rPh>
    <phoneticPr fontId="3"/>
  </si>
  <si>
    <t>３　北海道様式を参考にしている。</t>
    <rPh sb="2" eb="5">
      <t>ホッカイドウ</t>
    </rPh>
    <rPh sb="5" eb="7">
      <t>ヨウシキ</t>
    </rPh>
    <rPh sb="8" eb="10">
      <t>サンコウ</t>
    </rPh>
    <phoneticPr fontId="3"/>
  </si>
  <si>
    <t>４　北海道様式との違い　実施を◆と表示置き換えしているため（２２行）「実績調書取得率計算」において休日カウントに注意すること。</t>
    <rPh sb="2" eb="5">
      <t>ホッカイドウ</t>
    </rPh>
    <rPh sb="5" eb="7">
      <t>ヨウシキ</t>
    </rPh>
    <rPh sb="9" eb="10">
      <t>チガ</t>
    </rPh>
    <rPh sb="12" eb="14">
      <t>ジッシ</t>
    </rPh>
    <rPh sb="17" eb="19">
      <t>ヒョウジ</t>
    </rPh>
    <rPh sb="19" eb="20">
      <t>オ</t>
    </rPh>
    <rPh sb="21" eb="22">
      <t>カ</t>
    </rPh>
    <rPh sb="32" eb="33">
      <t>ギョウ</t>
    </rPh>
    <rPh sb="35" eb="37">
      <t>ジッセキ</t>
    </rPh>
    <rPh sb="37" eb="39">
      <t>チョウショ</t>
    </rPh>
    <rPh sb="39" eb="41">
      <t>シュトク</t>
    </rPh>
    <rPh sb="41" eb="42">
      <t>リツ</t>
    </rPh>
    <rPh sb="42" eb="44">
      <t>ケイサン</t>
    </rPh>
    <rPh sb="49" eb="51">
      <t>キュウジツ</t>
    </rPh>
    <rPh sb="56" eb="58">
      <t>チュウイ</t>
    </rPh>
    <phoneticPr fontId="3"/>
  </si>
  <si>
    <t>（調書ワークシートの、週休２日達成判定は適切か）</t>
    <rPh sb="1" eb="3">
      <t>チョウショ</t>
    </rPh>
    <rPh sb="20" eb="22">
      <t>テキセツ</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</si>
</sst>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411]ggge&quot;年&quot;m&quot;月&quot;d&quot;日&quot;;@"/>
    <numFmt numFmtId="177" formatCode="0.000%"/>
    <numFmt numFmtId="178" formatCode="[$]ggge&quot;年&quot;m&quot;月&quot;d&quot;日&quot;;@" x16r2:formatCode16="[$-ja-JP-x-gannen]ggge&quot;年&quot;m&quot;月&quot;d&quot;日&quot;;@"/>
    <numFmt numFmtId="179" formatCode="General&quot;年度&quot;"/>
    <numFmt numFmtId="180" formatCode="&quot;令&quot;&quot;和&quot;\ ##\ &quot;年&quot;"/>
    <numFmt numFmtId="181" formatCode="[$-F800]dddd\,\ mmmm\ dd\,\ yyyy"/>
    <numFmt numFmtId="182" formatCode="General&quot;日&quot;"/>
    <numFmt numFmtId="183" formatCode="0.000"/>
    <numFmt numFmtId="184" formatCode="&quot;令和&quot;##&quot;年&quot;"/>
    <numFmt numFmtId="185" formatCode="##&quot;月&quot;"/>
  </numFmts>
  <fonts count="42">
    <font>
      <sz val="11"/>
      <color theme="1"/>
      <name val="Arial"/>
      <family val="2"/>
      <charset val="128"/>
    </font>
    <font>
      <sz val="11"/>
      <color theme="1"/>
      <name val="游ゴシック"/>
      <family val="2"/>
      <charset val="128"/>
      <scheme val="minor"/>
    </font>
    <font>
      <sz val="11"/>
      <color theme="1"/>
      <name val="游ゴシック"/>
      <family val="2"/>
      <charset val="128"/>
      <scheme val="minor"/>
    </font>
    <font>
      <sz val="6"/>
      <name val="Arial"/>
      <family val="2"/>
      <charset val="128"/>
    </font>
    <font>
      <sz val="11"/>
      <color theme="1"/>
      <name val="ＭＳ ゴシック"/>
      <family val="2"/>
      <charset val="128"/>
    </font>
    <font>
      <sz val="10"/>
      <color theme="1"/>
      <name val="ＭＳ ゴシック"/>
      <family val="2"/>
      <charset val="128"/>
    </font>
    <font>
      <sz val="11"/>
      <color theme="1"/>
      <name val="Arial"/>
      <family val="2"/>
      <charset val="128"/>
    </font>
    <font>
      <sz val="10"/>
      <color theme="1"/>
      <name val="Arial"/>
      <family val="2"/>
      <charset val="128"/>
    </font>
    <font>
      <sz val="9"/>
      <color theme="1"/>
      <name val="Arial"/>
      <family val="2"/>
      <charset val="128"/>
    </font>
    <font>
      <sz val="9"/>
      <color theme="1"/>
      <name val="ＭＳ ゴシック"/>
      <family val="2"/>
      <charset val="128"/>
    </font>
    <font>
      <sz val="9"/>
      <color theme="1" tint="0.249977111117893"/>
      <name val="ＭＳ ゴシック"/>
      <family val="3"/>
      <charset val="128"/>
    </font>
    <font>
      <sz val="9"/>
      <color rgb="FFFF0000"/>
      <name val="ＭＳ ゴシック"/>
      <family val="3"/>
      <charset val="128"/>
    </font>
    <font>
      <sz val="9"/>
      <color theme="1"/>
      <name val="Segoe UI Symbol"/>
      <family val="2"/>
    </font>
    <font>
      <sz val="9"/>
      <color theme="1"/>
      <name val="ＭＳ ゴシック"/>
      <family val="3"/>
      <charset val="128"/>
    </font>
    <font>
      <sz val="16"/>
      <color rgb="FF000000"/>
      <name val="游ゴシック"/>
      <family val="3"/>
      <charset val="128"/>
    </font>
    <font>
      <sz val="9"/>
      <color theme="1"/>
      <name val="ＭＳ Ｐ明朝"/>
      <family val="1"/>
      <charset val="128"/>
    </font>
    <font>
      <sz val="9"/>
      <color theme="1"/>
      <name val="ＭＳ Ｐゴシック"/>
      <family val="2"/>
      <charset val="128"/>
    </font>
    <font>
      <sz val="11"/>
      <color theme="1"/>
      <name val="ＭＳ ゴシック"/>
      <family val="3"/>
      <charset val="128"/>
    </font>
    <font>
      <sz val="18"/>
      <color theme="1"/>
      <name val="ＭＳ ゴシック"/>
      <family val="3"/>
      <charset val="128"/>
    </font>
    <font>
      <sz val="11"/>
      <color rgb="FFFF0000"/>
      <name val="游ゴシック"/>
      <family val="2"/>
      <charset val="128"/>
      <scheme val="minor"/>
    </font>
    <font>
      <b/>
      <sz val="11"/>
      <color theme="9" tint="-0.249977111117893"/>
      <name val="HG丸ｺﾞｼｯｸM-PRO"/>
      <family val="3"/>
      <charset val="128"/>
    </font>
    <font>
      <sz val="6"/>
      <name val="游ゴシック"/>
      <family val="2"/>
      <charset val="128"/>
      <scheme val="minor"/>
    </font>
    <font>
      <b/>
      <sz val="11"/>
      <color theme="1"/>
      <name val="HG丸ｺﾞｼｯｸM-PRO"/>
      <family val="3"/>
      <charset val="128"/>
    </font>
    <font>
      <b/>
      <sz val="11"/>
      <color rgb="FFFF0000"/>
      <name val="HG丸ｺﾞｼｯｸM-PRO"/>
      <family val="3"/>
      <charset val="128"/>
    </font>
    <font>
      <b/>
      <sz val="11"/>
      <color rgb="FF0000FF"/>
      <name val="HG丸ｺﾞｼｯｸM-PRO"/>
      <family val="3"/>
      <charset val="128"/>
    </font>
    <font>
      <b/>
      <sz val="11"/>
      <name val="HG丸ｺﾞｼｯｸM-PRO"/>
      <family val="3"/>
      <charset val="128"/>
    </font>
    <font>
      <b/>
      <sz val="8"/>
      <name val="HG丸ｺﾞｼｯｸM-PRO"/>
      <family val="3"/>
      <charset val="128"/>
    </font>
    <font>
      <b/>
      <sz val="11"/>
      <color theme="1"/>
      <name val="游ゴシック"/>
      <family val="3"/>
      <charset val="128"/>
      <scheme val="minor"/>
    </font>
    <font>
      <sz val="11"/>
      <color theme="1"/>
      <name val="ＭＳ Ｐゴシック"/>
      <family val="2"/>
      <charset val="128"/>
    </font>
    <font>
      <sz val="10"/>
      <color theme="1"/>
      <name val="ＭＳ 明朝"/>
      <family val="1"/>
      <charset val="128"/>
    </font>
    <font>
      <sz val="10"/>
      <color rgb="FFFF0000"/>
      <name val="ＭＳ 明朝"/>
      <family val="1"/>
      <charset val="128"/>
    </font>
    <font>
      <sz val="9"/>
      <color theme="1"/>
      <name val="Segoe UI Symbol"/>
      <family val="3"/>
    </font>
    <font>
      <sz val="9"/>
      <color theme="1"/>
      <name val="Yu Gothic"/>
      <family val="2"/>
      <charset val="128"/>
    </font>
    <font>
      <sz val="9"/>
      <color rgb="FFFF0000"/>
      <name val="ＭＳ Ｐゴシック"/>
      <family val="2"/>
      <charset val="128"/>
    </font>
    <font>
      <sz val="9"/>
      <color rgb="FFFF0000"/>
      <name val="Arial"/>
      <family val="2"/>
      <charset val="128"/>
    </font>
    <font>
      <sz val="9"/>
      <color rgb="FFFF0000"/>
      <name val="ＭＳ Ｐ明朝"/>
      <family val="1"/>
      <charset val="128"/>
    </font>
    <font>
      <b/>
      <sz val="11"/>
      <name val="游ゴシック"/>
      <family val="3"/>
      <charset val="128"/>
      <scheme val="minor"/>
    </font>
    <font>
      <sz val="11"/>
      <name val="ＭＳ ゴシック"/>
      <family val="3"/>
      <charset val="128"/>
    </font>
    <font>
      <sz val="9.5"/>
      <color theme="1"/>
      <name val="ＭＳ ゴシック"/>
      <family val="3"/>
      <charset val="128"/>
    </font>
    <font>
      <sz val="11"/>
      <color rgb="FFFF0000"/>
      <name val="游ゴシック"/>
      <family val="3"/>
      <charset val="128"/>
      <scheme val="minor"/>
    </font>
    <font>
      <b/>
      <sz val="9"/>
      <color indexed="81"/>
      <name val="MS P ゴシック"/>
      <family val="3"/>
      <charset val="128"/>
    </font>
    <font>
      <sz val="11"/>
      <color theme="1"/>
      <name val="游明朝"/>
      <family val="1"/>
      <charset val="128"/>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FFC000"/>
        <bgColor indexed="64"/>
      </patternFill>
    </fill>
  </fills>
  <borders count="1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medium">
        <color rgb="FFFF0000"/>
      </left>
      <right style="hair">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hair">
        <color indexed="64"/>
      </left>
      <right style="medium">
        <color rgb="FFFF0000"/>
      </right>
      <top style="medium">
        <color rgb="FFFF0000"/>
      </top>
      <bottom style="hair">
        <color indexed="64"/>
      </bottom>
      <diagonal/>
    </border>
    <border>
      <left style="medium">
        <color rgb="FFFF0000"/>
      </left>
      <right style="hair">
        <color indexed="64"/>
      </right>
      <top style="hair">
        <color indexed="64"/>
      </top>
      <bottom style="hair">
        <color indexed="64"/>
      </bottom>
      <diagonal/>
    </border>
    <border>
      <left style="hair">
        <color indexed="64"/>
      </left>
      <right style="medium">
        <color rgb="FFFF0000"/>
      </right>
      <top style="hair">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hair">
        <color indexed="64"/>
      </left>
      <right style="medium">
        <color rgb="FFFF0000"/>
      </right>
      <top style="hair">
        <color indexed="64"/>
      </top>
      <bottom style="medium">
        <color rgb="FFFF0000"/>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right style="medium">
        <color theme="9" tint="-0.499984740745262"/>
      </right>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medium">
        <color rgb="FFFF0000"/>
      </top>
      <bottom style="hair">
        <color indexed="64"/>
      </bottom>
      <diagonal/>
    </border>
    <border>
      <left style="hair">
        <color indexed="64"/>
      </left>
      <right/>
      <top style="thin">
        <color indexed="64"/>
      </top>
      <bottom/>
      <diagonal/>
    </border>
    <border>
      <left style="medium">
        <color rgb="FFFF0000"/>
      </left>
      <right style="hair">
        <color indexed="64"/>
      </right>
      <top style="medium">
        <color rgb="FFFF0000"/>
      </top>
      <bottom/>
      <diagonal/>
    </border>
    <border>
      <left style="hair">
        <color indexed="64"/>
      </left>
      <right style="hair">
        <color indexed="64"/>
      </right>
      <top style="medium">
        <color rgb="FFFF0000"/>
      </top>
      <bottom/>
      <diagonal/>
    </border>
    <border>
      <left style="hair">
        <color indexed="64"/>
      </left>
      <right style="medium">
        <color rgb="FFFF0000"/>
      </right>
      <top style="medium">
        <color rgb="FFFF0000"/>
      </top>
      <bottom/>
      <diagonal/>
    </border>
    <border>
      <left style="hair">
        <color indexed="64"/>
      </left>
      <right style="medium">
        <color indexed="64"/>
      </right>
      <top style="medium">
        <color rgb="FFFF0000"/>
      </top>
      <bottom style="hair">
        <color indexed="64"/>
      </bottom>
      <diagonal/>
    </border>
    <border>
      <left style="medium">
        <color indexed="64"/>
      </left>
      <right style="hair">
        <color indexed="64"/>
      </right>
      <top style="medium">
        <color rgb="FFFF0000"/>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rgb="FFFF0000"/>
      </left>
      <right/>
      <top style="medium">
        <color indexed="64"/>
      </top>
      <bottom/>
      <diagonal/>
    </border>
    <border>
      <left/>
      <right style="medium">
        <color rgb="FFFF0000"/>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rgb="FFFF0000"/>
      </left>
      <right style="hair">
        <color indexed="64"/>
      </right>
      <top style="hair">
        <color indexed="64"/>
      </top>
      <bottom style="medium">
        <color indexed="64"/>
      </bottom>
      <diagonal/>
    </border>
    <border>
      <left style="hair">
        <color indexed="64"/>
      </left>
      <right style="medium">
        <color rgb="FFFF0000"/>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rgb="FFFF0000"/>
      </bottom>
      <diagonal/>
    </border>
    <border>
      <left style="medium">
        <color indexed="64"/>
      </left>
      <right style="hair">
        <color indexed="64"/>
      </right>
      <top style="hair">
        <color indexed="64"/>
      </top>
      <bottom style="medium">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rgb="FFFF0000"/>
      </left>
      <right/>
      <top/>
      <bottom/>
      <diagonal/>
    </border>
    <border>
      <left/>
      <right style="medium">
        <color rgb="FFFF0000"/>
      </right>
      <top/>
      <bottom/>
      <diagonal/>
    </border>
    <border>
      <left style="medium">
        <color rgb="FFFF0000"/>
      </left>
      <right/>
      <top/>
      <bottom style="medium">
        <color indexed="64"/>
      </bottom>
      <diagonal/>
    </border>
    <border>
      <left/>
      <right style="medium">
        <color rgb="FFFF0000"/>
      </right>
      <top/>
      <bottom style="medium">
        <color indexed="64"/>
      </bottom>
      <diagonal/>
    </border>
    <border>
      <left style="medium">
        <color rgb="FFFF0000"/>
      </left>
      <right/>
      <top/>
      <bottom style="medium">
        <color rgb="FFFF0000"/>
      </bottom>
      <diagonal/>
    </border>
    <border>
      <left/>
      <right/>
      <top/>
      <bottom style="medium">
        <color rgb="FFFF0000"/>
      </bottom>
      <diagonal/>
    </border>
    <border>
      <left/>
      <right style="medium">
        <color indexed="64"/>
      </right>
      <top/>
      <bottom style="medium">
        <color rgb="FFFF0000"/>
      </bottom>
      <diagonal/>
    </border>
    <border>
      <left style="medium">
        <color indexed="64"/>
      </left>
      <right/>
      <top/>
      <bottom style="medium">
        <color rgb="FFFF0000"/>
      </bottom>
      <diagonal/>
    </border>
    <border>
      <left/>
      <right style="medium">
        <color rgb="FFFF0000"/>
      </right>
      <top/>
      <bottom style="medium">
        <color rgb="FFFF0000"/>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style="hair">
        <color indexed="64"/>
      </top>
      <bottom style="hair">
        <color indexed="64"/>
      </bottom>
      <diagonal/>
    </border>
    <border>
      <left style="medium">
        <color rgb="FFFF0000"/>
      </left>
      <right/>
      <top style="hair">
        <color indexed="64"/>
      </top>
      <bottom style="hair">
        <color indexed="64"/>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s>
  <cellStyleXfs count="4">
    <xf numFmtId="0" fontId="0" fillId="0" borderId="0">
      <alignment vertical="center"/>
    </xf>
    <xf numFmtId="9" fontId="6" fillId="0" borderId="0" applyFont="0" applyFill="0" applyBorder="0" applyAlignment="0" applyProtection="0">
      <alignment vertical="center"/>
    </xf>
    <xf numFmtId="0" fontId="2" fillId="0" borderId="0">
      <alignment vertical="center"/>
    </xf>
    <xf numFmtId="0" fontId="1" fillId="0" borderId="0">
      <alignment vertical="center"/>
    </xf>
  </cellStyleXfs>
  <cellXfs count="379">
    <xf numFmtId="0" fontId="0" fillId="0" borderId="0" xfId="0">
      <alignment vertical="center"/>
    </xf>
    <xf numFmtId="0" fontId="4" fillId="0" borderId="0" xfId="0" applyFont="1">
      <alignment vertical="center"/>
    </xf>
    <xf numFmtId="31" fontId="4" fillId="0" borderId="0" xfId="0" applyNumberFormat="1" applyFont="1" applyAlignment="1">
      <alignment horizontal="center" vertical="center"/>
    </xf>
    <xf numFmtId="31" fontId="4" fillId="0" borderId="0" xfId="0" applyNumberFormat="1" applyFont="1">
      <alignment vertical="center"/>
    </xf>
    <xf numFmtId="0" fontId="7" fillId="0" borderId="0" xfId="0" applyFont="1">
      <alignment vertical="center"/>
    </xf>
    <xf numFmtId="0" fontId="5" fillId="0" borderId="15"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0" xfId="0" applyFont="1" applyAlignment="1">
      <alignment horizontal="center" vertical="center"/>
    </xf>
    <xf numFmtId="0" fontId="5" fillId="0" borderId="16" xfId="0" applyFont="1" applyBorder="1" applyAlignment="1">
      <alignment horizontal="center" vertical="center"/>
    </xf>
    <xf numFmtId="0" fontId="9" fillId="0" borderId="10" xfId="0" applyFont="1" applyBorder="1">
      <alignment vertical="center"/>
    </xf>
    <xf numFmtId="0" fontId="8" fillId="0" borderId="0" xfId="0" applyFont="1">
      <alignment vertical="center"/>
    </xf>
    <xf numFmtId="0" fontId="8" fillId="0" borderId="20" xfId="0" applyFont="1" applyBorder="1">
      <alignment vertical="center"/>
    </xf>
    <xf numFmtId="0" fontId="9" fillId="0" borderId="8" xfId="0" applyFont="1" applyBorder="1">
      <alignment vertical="center"/>
    </xf>
    <xf numFmtId="0" fontId="10" fillId="0" borderId="11" xfId="0" applyFont="1" applyBorder="1" applyAlignment="1">
      <alignment horizontal="center" vertical="center"/>
    </xf>
    <xf numFmtId="14" fontId="8" fillId="0" borderId="0" xfId="0" applyNumberFormat="1" applyFont="1">
      <alignment vertical="center"/>
    </xf>
    <xf numFmtId="0" fontId="8" fillId="0" borderId="12" xfId="0" applyFont="1" applyBorder="1">
      <alignment vertical="center"/>
    </xf>
    <xf numFmtId="0" fontId="9" fillId="0" borderId="17" xfId="0" applyFont="1" applyBorder="1">
      <alignment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9" fillId="0" borderId="36" xfId="0" applyFont="1" applyBorder="1">
      <alignment vertical="center"/>
    </xf>
    <xf numFmtId="0" fontId="9" fillId="0" borderId="25" xfId="0" applyFont="1" applyBorder="1">
      <alignment vertical="center"/>
    </xf>
    <xf numFmtId="0" fontId="8" fillId="0" borderId="37" xfId="0" applyFont="1" applyBorder="1">
      <alignment vertical="center"/>
    </xf>
    <xf numFmtId="0" fontId="9" fillId="0" borderId="0" xfId="0" applyFont="1">
      <alignment vertical="center"/>
    </xf>
    <xf numFmtId="0" fontId="9"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56" fontId="9" fillId="0" borderId="0" xfId="0" quotePrefix="1" applyNumberFormat="1" applyFont="1">
      <alignment vertical="center"/>
    </xf>
    <xf numFmtId="56" fontId="13" fillId="0" borderId="0" xfId="0" applyNumberFormat="1" applyFont="1" applyAlignment="1">
      <alignment horizontal="center" vertical="center"/>
    </xf>
    <xf numFmtId="0" fontId="13" fillId="0" borderId="0" xfId="0" applyFont="1">
      <alignment vertical="center"/>
    </xf>
    <xf numFmtId="0" fontId="9" fillId="0" borderId="4" xfId="0" applyFont="1" applyBorder="1">
      <alignment vertical="center"/>
    </xf>
    <xf numFmtId="0" fontId="8" fillId="0" borderId="7" xfId="0" applyFont="1" applyBorder="1">
      <alignment vertical="center"/>
    </xf>
    <xf numFmtId="0" fontId="13" fillId="0" borderId="0" xfId="0" applyFont="1" applyAlignment="1">
      <alignment horizontal="center" vertical="center"/>
    </xf>
    <xf numFmtId="0" fontId="8" fillId="0" borderId="6" xfId="0" applyFont="1" applyBorder="1">
      <alignment vertical="center"/>
    </xf>
    <xf numFmtId="0" fontId="9" fillId="0" borderId="0" xfId="0" applyFont="1" applyAlignment="1">
      <alignment horizontal="left" vertical="center"/>
    </xf>
    <xf numFmtId="0" fontId="9" fillId="0" borderId="0" xfId="0" applyFont="1" applyAlignment="1">
      <alignment horizontal="center" vertical="center"/>
    </xf>
    <xf numFmtId="0" fontId="14" fillId="0" borderId="0" xfId="0" applyFont="1">
      <alignment vertical="center"/>
    </xf>
    <xf numFmtId="0" fontId="16" fillId="0" borderId="0" xfId="0" applyFont="1">
      <alignment vertical="center"/>
    </xf>
    <xf numFmtId="0" fontId="16" fillId="0" borderId="2" xfId="0" applyFont="1" applyBorder="1">
      <alignment vertical="center"/>
    </xf>
    <xf numFmtId="0" fontId="8" fillId="0" borderId="47" xfId="0" applyFont="1" applyBorder="1">
      <alignment vertical="center"/>
    </xf>
    <xf numFmtId="0" fontId="16" fillId="0" borderId="4" xfId="0" applyFont="1" applyBorder="1">
      <alignment vertical="center"/>
    </xf>
    <xf numFmtId="0" fontId="8" fillId="0" borderId="48" xfId="0" applyFont="1" applyBorder="1">
      <alignment vertical="center"/>
    </xf>
    <xf numFmtId="0" fontId="8" fillId="0" borderId="5" xfId="0" applyFont="1" applyBorder="1">
      <alignment vertical="center"/>
    </xf>
    <xf numFmtId="0" fontId="8" fillId="0" borderId="49" xfId="0" applyFont="1" applyBorder="1">
      <alignment vertical="center"/>
    </xf>
    <xf numFmtId="0" fontId="13" fillId="0" borderId="0" xfId="0" applyFont="1" applyAlignment="1">
      <alignment horizontal="left" vertical="center"/>
    </xf>
    <xf numFmtId="0" fontId="17" fillId="0" borderId="0" xfId="0" applyFont="1" applyAlignment="1">
      <alignment horizontal="center" vertical="center"/>
    </xf>
    <xf numFmtId="0" fontId="9" fillId="0" borderId="3" xfId="0" applyFont="1" applyBorder="1">
      <alignment vertical="center"/>
    </xf>
    <xf numFmtId="0" fontId="0" fillId="0" borderId="0" xfId="0" applyAlignment="1">
      <alignment horizontal="center" vertical="center"/>
    </xf>
    <xf numFmtId="0" fontId="7" fillId="0" borderId="1" xfId="0" applyFont="1" applyBorder="1" applyAlignment="1">
      <alignment horizontal="center" vertical="center"/>
    </xf>
    <xf numFmtId="0" fontId="5" fillId="0" borderId="1" xfId="0" applyFont="1" applyBorder="1" applyAlignment="1">
      <alignment horizontal="center" vertical="center"/>
    </xf>
    <xf numFmtId="0" fontId="8" fillId="0" borderId="1" xfId="0" applyFont="1" applyBorder="1">
      <alignment vertical="center"/>
    </xf>
    <xf numFmtId="0" fontId="9" fillId="0" borderId="1" xfId="0" applyFont="1" applyBorder="1">
      <alignmen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9" xfId="0" applyFont="1" applyBorder="1" applyAlignment="1">
      <alignment horizontal="left" vertical="center"/>
    </xf>
    <xf numFmtId="0" fontId="16" fillId="0" borderId="4" xfId="0" applyFont="1" applyBorder="1" applyAlignment="1">
      <alignment horizontal="left" vertical="center"/>
    </xf>
    <xf numFmtId="0" fontId="16" fillId="0" borderId="48" xfId="0" applyFont="1" applyBorder="1" applyAlignment="1">
      <alignment horizontal="left" vertical="center"/>
    </xf>
    <xf numFmtId="0" fontId="8" fillId="0" borderId="48" xfId="0" applyFont="1" applyBorder="1" applyAlignment="1">
      <alignment horizontal="left" vertical="center"/>
    </xf>
    <xf numFmtId="0" fontId="16" fillId="0" borderId="0" xfId="0" applyFont="1" applyAlignment="1">
      <alignment horizontal="left" vertical="center"/>
    </xf>
    <xf numFmtId="0" fontId="20" fillId="0" borderId="0" xfId="2" applyFont="1">
      <alignment vertical="center"/>
    </xf>
    <xf numFmtId="0" fontId="22" fillId="0" borderId="0" xfId="2" applyFont="1">
      <alignment vertical="center"/>
    </xf>
    <xf numFmtId="0" fontId="2" fillId="0" borderId="0" xfId="2">
      <alignment vertical="center"/>
    </xf>
    <xf numFmtId="0" fontId="23" fillId="0" borderId="0" xfId="2" applyFont="1">
      <alignment vertical="center"/>
    </xf>
    <xf numFmtId="0" fontId="24" fillId="0" borderId="0" xfId="2" applyFont="1">
      <alignment vertical="center"/>
    </xf>
    <xf numFmtId="0" fontId="20" fillId="0" borderId="53" xfId="2" applyFont="1" applyBorder="1" applyAlignment="1">
      <alignment horizontal="left" vertical="center" indent="1"/>
    </xf>
    <xf numFmtId="0" fontId="20" fillId="0" borderId="54" xfId="2" applyFont="1" applyBorder="1">
      <alignment vertical="center"/>
    </xf>
    <xf numFmtId="0" fontId="20" fillId="0" borderId="55" xfId="2" applyFont="1" applyBorder="1">
      <alignment vertical="center"/>
    </xf>
    <xf numFmtId="0" fontId="20" fillId="0" borderId="56" xfId="2" applyFont="1" applyBorder="1" applyAlignment="1">
      <alignment horizontal="left" vertical="center" indent="1"/>
    </xf>
    <xf numFmtId="0" fontId="20" fillId="0" borderId="57" xfId="2" applyFont="1" applyBorder="1">
      <alignment vertical="center"/>
    </xf>
    <xf numFmtId="0" fontId="20" fillId="0" borderId="56" xfId="2" applyFont="1" applyBorder="1">
      <alignment vertical="center"/>
    </xf>
    <xf numFmtId="0" fontId="20" fillId="0" borderId="58" xfId="2" applyFont="1" applyBorder="1">
      <alignment vertical="center"/>
    </xf>
    <xf numFmtId="0" fontId="20" fillId="0" borderId="59" xfId="2" applyFont="1" applyBorder="1">
      <alignment vertical="center"/>
    </xf>
    <xf numFmtId="0" fontId="20" fillId="0" borderId="60" xfId="2" applyFont="1" applyBorder="1">
      <alignment vertical="center"/>
    </xf>
    <xf numFmtId="0" fontId="25" fillId="0" borderId="0" xfId="2" applyFont="1">
      <alignment vertical="center"/>
    </xf>
    <xf numFmtId="0" fontId="25" fillId="0" borderId="61" xfId="2" applyFont="1" applyBorder="1">
      <alignment vertical="center"/>
    </xf>
    <xf numFmtId="0" fontId="25" fillId="0" borderId="62" xfId="2" applyFont="1" applyBorder="1">
      <alignment vertical="center"/>
    </xf>
    <xf numFmtId="0" fontId="25" fillId="0" borderId="63" xfId="2" applyFont="1" applyBorder="1">
      <alignment vertical="center"/>
    </xf>
    <xf numFmtId="0" fontId="25" fillId="0" borderId="64" xfId="2" applyFont="1" applyBorder="1" applyAlignment="1">
      <alignment horizontal="left" vertical="center" indent="1"/>
    </xf>
    <xf numFmtId="0" fontId="25" fillId="0" borderId="65" xfId="2" applyFont="1" applyBorder="1">
      <alignment vertical="center"/>
    </xf>
    <xf numFmtId="0" fontId="25" fillId="0" borderId="64" xfId="2" applyFont="1" applyBorder="1">
      <alignment vertical="center"/>
    </xf>
    <xf numFmtId="0" fontId="25" fillId="0" borderId="66" xfId="2" applyFont="1" applyBorder="1">
      <alignment vertical="center"/>
    </xf>
    <xf numFmtId="0" fontId="25" fillId="0" borderId="67" xfId="2" applyFont="1" applyBorder="1">
      <alignment vertical="center"/>
    </xf>
    <xf numFmtId="0" fontId="25" fillId="0" borderId="68" xfId="2" applyFont="1" applyBorder="1">
      <alignment vertical="center"/>
    </xf>
    <xf numFmtId="0" fontId="26" fillId="0" borderId="64" xfId="2" applyFont="1" applyBorder="1" applyAlignment="1">
      <alignment horizontal="right" vertical="center"/>
    </xf>
    <xf numFmtId="0" fontId="25" fillId="0" borderId="66" xfId="2" applyFont="1" applyBorder="1" applyAlignment="1">
      <alignment horizontal="left" vertical="center" indent="1"/>
    </xf>
    <xf numFmtId="0" fontId="27" fillId="0" borderId="0" xfId="0" applyFont="1">
      <alignment vertical="center"/>
    </xf>
    <xf numFmtId="179" fontId="19" fillId="0" borderId="0" xfId="0" applyNumberFormat="1" applyFont="1" applyProtection="1">
      <alignment vertical="center"/>
      <protection locked="0"/>
    </xf>
    <xf numFmtId="0" fontId="0" fillId="0" borderId="0" xfId="0" quotePrefix="1">
      <alignmen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13" fillId="0" borderId="11" xfId="0" applyFont="1" applyBorder="1">
      <alignment vertical="center"/>
    </xf>
    <xf numFmtId="0" fontId="13" fillId="0" borderId="20" xfId="0" applyFont="1" applyBorder="1">
      <alignment vertical="center"/>
    </xf>
    <xf numFmtId="0" fontId="13" fillId="0" borderId="22" xfId="0" applyFont="1" applyBorder="1">
      <alignment vertical="center"/>
    </xf>
    <xf numFmtId="0" fontId="13" fillId="0" borderId="10" xfId="0" applyFont="1" applyBorder="1" applyAlignment="1">
      <alignment horizontal="center" vertical="center"/>
    </xf>
    <xf numFmtId="0" fontId="13" fillId="0" borderId="13" xfId="0" applyFont="1" applyBorder="1">
      <alignment vertical="center"/>
    </xf>
    <xf numFmtId="0" fontId="13" fillId="0" borderId="18" xfId="0" applyFont="1" applyBorder="1">
      <alignment vertical="center"/>
    </xf>
    <xf numFmtId="0" fontId="11" fillId="0" borderId="28" xfId="0" applyFont="1" applyBorder="1" applyAlignment="1">
      <alignment horizontal="center" vertical="center"/>
    </xf>
    <xf numFmtId="0" fontId="13" fillId="0" borderId="9" xfId="0" applyFont="1" applyBorder="1">
      <alignment vertical="center"/>
    </xf>
    <xf numFmtId="0" fontId="0" fillId="0" borderId="1" xfId="0" applyBorder="1">
      <alignment vertical="center"/>
    </xf>
    <xf numFmtId="0" fontId="16" fillId="0" borderId="1" xfId="0" applyFont="1" applyBorder="1">
      <alignment vertical="center"/>
    </xf>
    <xf numFmtId="0" fontId="5" fillId="0" borderId="0" xfId="0" applyFont="1" applyAlignment="1">
      <alignment horizontal="center" vertical="center"/>
    </xf>
    <xf numFmtId="0" fontId="32" fillId="0" borderId="0" xfId="0" applyFont="1">
      <alignment vertical="center"/>
    </xf>
    <xf numFmtId="0" fontId="8" fillId="0" borderId="0" xfId="0" applyFont="1" applyAlignment="1">
      <alignment horizontal="left" vertical="center"/>
    </xf>
    <xf numFmtId="0" fontId="28" fillId="0" borderId="0" xfId="0" applyFont="1">
      <alignment vertical="center"/>
    </xf>
    <xf numFmtId="0" fontId="17" fillId="0" borderId="1" xfId="0" applyFont="1" applyBorder="1" applyAlignment="1">
      <alignment vertical="center" wrapText="1"/>
    </xf>
    <xf numFmtId="0" fontId="36" fillId="0" borderId="0" xfId="0" applyFont="1" applyAlignment="1">
      <alignment horizontal="left" vertical="center"/>
    </xf>
    <xf numFmtId="0" fontId="17" fillId="0" borderId="1" xfId="0" applyFont="1" applyBorder="1">
      <alignment vertical="center"/>
    </xf>
    <xf numFmtId="0" fontId="17" fillId="0" borderId="52" xfId="0" applyFont="1" applyBorder="1" applyAlignment="1">
      <alignment horizontal="center" vertical="center"/>
    </xf>
    <xf numFmtId="0" fontId="17" fillId="4" borderId="52" xfId="0" applyFont="1" applyFill="1" applyBorder="1" applyAlignment="1" applyProtection="1">
      <alignment horizontal="center" vertical="center" wrapText="1"/>
      <protection locked="0"/>
    </xf>
    <xf numFmtId="178" fontId="17" fillId="4" borderId="52" xfId="0" applyNumberFormat="1" applyFont="1" applyFill="1" applyBorder="1" applyAlignment="1" applyProtection="1">
      <alignment horizontal="center" vertical="center"/>
      <protection locked="0"/>
    </xf>
    <xf numFmtId="0" fontId="38" fillId="0" borderId="52" xfId="0" applyFont="1" applyBorder="1" applyAlignment="1">
      <alignment horizontal="center" vertical="center" wrapText="1"/>
    </xf>
    <xf numFmtId="0" fontId="5" fillId="0" borderId="9" xfId="0" applyFont="1" applyBorder="1" applyAlignment="1">
      <alignment horizontal="center" vertical="center"/>
    </xf>
    <xf numFmtId="0" fontId="5" fillId="0" borderId="72" xfId="0" applyFont="1" applyBorder="1" applyAlignment="1">
      <alignment horizontal="center" vertical="center"/>
    </xf>
    <xf numFmtId="180" fontId="13" fillId="0" borderId="17" xfId="0" applyNumberFormat="1" applyFont="1" applyBorder="1">
      <alignment vertical="center"/>
    </xf>
    <xf numFmtId="180" fontId="8" fillId="0" borderId="0" xfId="0" applyNumberFormat="1" applyFont="1">
      <alignment vertical="center"/>
    </xf>
    <xf numFmtId="0" fontId="13" fillId="0" borderId="10" xfId="0" applyFont="1" applyFill="1" applyBorder="1">
      <alignment vertical="center"/>
    </xf>
    <xf numFmtId="0" fontId="13" fillId="0" borderId="10" xfId="0" applyFont="1" applyFill="1" applyBorder="1" applyAlignment="1">
      <alignment horizontal="center" vertical="center"/>
    </xf>
    <xf numFmtId="0" fontId="13" fillId="0" borderId="20" xfId="0" applyFont="1" applyFill="1" applyBorder="1">
      <alignment vertical="center"/>
    </xf>
    <xf numFmtId="0" fontId="13" fillId="0" borderId="11" xfId="0" applyFont="1" applyFill="1" applyBorder="1" applyAlignment="1">
      <alignment horizontal="center" vertical="center"/>
    </xf>
    <xf numFmtId="0" fontId="13" fillId="0" borderId="12" xfId="0" applyFont="1" applyFill="1" applyBorder="1">
      <alignment vertical="center"/>
    </xf>
    <xf numFmtId="0" fontId="13" fillId="0" borderId="13" xfId="0" applyFont="1" applyFill="1" applyBorder="1">
      <alignment vertical="center"/>
    </xf>
    <xf numFmtId="0" fontId="13" fillId="0" borderId="25"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11" xfId="0" applyFont="1" applyFill="1" applyBorder="1">
      <alignment vertical="center"/>
    </xf>
    <xf numFmtId="0" fontId="13" fillId="0" borderId="26" xfId="0" applyFont="1" applyFill="1" applyBorder="1">
      <alignment vertical="center"/>
    </xf>
    <xf numFmtId="0" fontId="13" fillId="0" borderId="33" xfId="0" applyFont="1" applyFill="1" applyBorder="1">
      <alignment vertical="center"/>
    </xf>
    <xf numFmtId="0" fontId="13" fillId="0" borderId="34" xfId="0" applyFont="1" applyFill="1" applyBorder="1">
      <alignment vertical="center"/>
    </xf>
    <xf numFmtId="0" fontId="13" fillId="0" borderId="35" xfId="0" applyFont="1" applyFill="1" applyBorder="1">
      <alignment vertical="center"/>
    </xf>
    <xf numFmtId="0" fontId="13" fillId="0" borderId="21" xfId="0" applyFont="1" applyFill="1" applyBorder="1">
      <alignment vertical="center"/>
    </xf>
    <xf numFmtId="0" fontId="13" fillId="0" borderId="22" xfId="0" applyFont="1" applyFill="1" applyBorder="1">
      <alignment vertical="center"/>
    </xf>
    <xf numFmtId="0" fontId="5" fillId="0" borderId="73" xfId="0" applyFont="1" applyBorder="1" applyAlignment="1">
      <alignment horizontal="center" vertical="center"/>
    </xf>
    <xf numFmtId="0" fontId="5" fillId="0" borderId="2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13" fillId="0" borderId="19" xfId="0" applyFont="1" applyFill="1" applyBorder="1">
      <alignment vertical="center"/>
    </xf>
    <xf numFmtId="0" fontId="13" fillId="0" borderId="39" xfId="0" applyFont="1" applyFill="1" applyBorder="1">
      <alignment vertical="center"/>
    </xf>
    <xf numFmtId="0" fontId="13" fillId="0" borderId="24" xfId="0" applyFont="1" applyFill="1" applyBorder="1">
      <alignment vertical="center"/>
    </xf>
    <xf numFmtId="0" fontId="5" fillId="0" borderId="15" xfId="0" applyFont="1" applyFill="1" applyBorder="1" applyAlignment="1">
      <alignment horizontal="center" vertical="center"/>
    </xf>
    <xf numFmtId="0" fontId="5" fillId="0" borderId="9" xfId="0" applyFont="1" applyFill="1" applyBorder="1" applyAlignment="1">
      <alignment horizontal="center" vertical="center"/>
    </xf>
    <xf numFmtId="0" fontId="13" fillId="0" borderId="18" xfId="0" applyFont="1" applyFill="1" applyBorder="1">
      <alignment vertical="center"/>
    </xf>
    <xf numFmtId="0" fontId="5" fillId="0" borderId="73" xfId="0" applyFont="1" applyFill="1" applyBorder="1" applyAlignment="1">
      <alignment horizontal="center" vertical="center"/>
    </xf>
    <xf numFmtId="0" fontId="5" fillId="0" borderId="74" xfId="0" applyFont="1" applyFill="1" applyBorder="1" applyAlignment="1">
      <alignment horizontal="center" vertical="center"/>
    </xf>
    <xf numFmtId="0" fontId="5" fillId="0" borderId="75" xfId="0" applyFont="1" applyFill="1" applyBorder="1" applyAlignment="1">
      <alignment horizontal="center" vertical="center"/>
    </xf>
    <xf numFmtId="0" fontId="5" fillId="0" borderId="76" xfId="0" applyFont="1" applyFill="1" applyBorder="1" applyAlignment="1">
      <alignment horizontal="center" vertical="center"/>
    </xf>
    <xf numFmtId="0" fontId="5" fillId="0" borderId="23" xfId="0" applyFont="1" applyFill="1" applyBorder="1" applyAlignment="1">
      <alignment horizontal="center" vertical="center"/>
    </xf>
    <xf numFmtId="0" fontId="13" fillId="0" borderId="9" xfId="0" applyFont="1" applyFill="1" applyBorder="1">
      <alignment vertical="center"/>
    </xf>
    <xf numFmtId="0" fontId="11" fillId="0" borderId="28"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5" fillId="0" borderId="72" xfId="0" applyFont="1" applyFill="1" applyBorder="1" applyAlignment="1">
      <alignment horizontal="center" vertical="center"/>
    </xf>
    <xf numFmtId="180" fontId="13" fillId="0" borderId="17" xfId="0" applyNumberFormat="1" applyFont="1" applyFill="1" applyBorder="1">
      <alignment vertical="center"/>
    </xf>
    <xf numFmtId="0" fontId="1" fillId="0" borderId="0" xfId="3">
      <alignment vertical="center"/>
    </xf>
    <xf numFmtId="0" fontId="1" fillId="0" borderId="0" xfId="3" applyAlignment="1">
      <alignment horizontal="left" vertical="center" indent="1"/>
    </xf>
    <xf numFmtId="0" fontId="39" fillId="5" borderId="28" xfId="3" applyFont="1" applyFill="1" applyBorder="1" applyAlignment="1">
      <alignment horizontal="center" vertical="center"/>
    </xf>
    <xf numFmtId="0" fontId="39" fillId="5" borderId="29" xfId="3" applyFont="1" applyFill="1" applyBorder="1" applyAlignment="1">
      <alignment horizontal="center" vertical="center"/>
    </xf>
    <xf numFmtId="0" fontId="39" fillId="5" borderId="30" xfId="3" applyFont="1" applyFill="1" applyBorder="1" applyAlignment="1">
      <alignment horizontal="center" vertical="center"/>
    </xf>
    <xf numFmtId="0" fontId="39" fillId="5" borderId="77" xfId="3" applyFont="1" applyFill="1" applyBorder="1" applyAlignment="1">
      <alignment horizontal="center" vertical="center"/>
    </xf>
    <xf numFmtId="0" fontId="39" fillId="5" borderId="78" xfId="3" applyFont="1" applyFill="1" applyBorder="1" applyAlignment="1">
      <alignment horizontal="center" vertical="center"/>
    </xf>
    <xf numFmtId="0" fontId="1" fillId="0" borderId="61" xfId="3" applyBorder="1">
      <alignment vertical="center"/>
    </xf>
    <xf numFmtId="0" fontId="1" fillId="0" borderId="62" xfId="3" applyBorder="1">
      <alignment vertical="center"/>
    </xf>
    <xf numFmtId="0" fontId="1" fillId="0" borderId="63" xfId="3" applyBorder="1">
      <alignment vertical="center"/>
    </xf>
    <xf numFmtId="0" fontId="1" fillId="0" borderId="79" xfId="3" applyBorder="1" applyAlignment="1">
      <alignment horizontal="center" vertical="center"/>
    </xf>
    <xf numFmtId="0" fontId="1" fillId="0" borderId="80" xfId="3" applyBorder="1" applyAlignment="1">
      <alignment horizontal="center" vertical="center"/>
    </xf>
    <xf numFmtId="0" fontId="1" fillId="0" borderId="81" xfId="3" applyBorder="1" applyAlignment="1">
      <alignment horizontal="center" vertical="center"/>
    </xf>
    <xf numFmtId="0" fontId="1" fillId="0" borderId="61" xfId="3" applyBorder="1" applyAlignment="1">
      <alignment horizontal="center" vertical="center"/>
    </xf>
    <xf numFmtId="0" fontId="1" fillId="0" borderId="82" xfId="3" applyBorder="1">
      <alignment vertical="center"/>
    </xf>
    <xf numFmtId="0" fontId="1" fillId="0" borderId="83" xfId="3" applyBorder="1">
      <alignment vertical="center"/>
    </xf>
    <xf numFmtId="0" fontId="1" fillId="5" borderId="84" xfId="3" applyFill="1" applyBorder="1">
      <alignment vertical="center"/>
    </xf>
    <xf numFmtId="0" fontId="1" fillId="5" borderId="85" xfId="3" applyFill="1" applyBorder="1">
      <alignment vertical="center"/>
    </xf>
    <xf numFmtId="0" fontId="1" fillId="5" borderId="86" xfId="3" applyFill="1" applyBorder="1">
      <alignment vertical="center"/>
    </xf>
    <xf numFmtId="0" fontId="1" fillId="5" borderId="87" xfId="3" applyFill="1" applyBorder="1" applyAlignment="1">
      <alignment horizontal="center" vertical="center"/>
    </xf>
    <xf numFmtId="0" fontId="1" fillId="5" borderId="10" xfId="3" applyFill="1" applyBorder="1" applyAlignment="1">
      <alignment horizontal="center" vertical="center"/>
    </xf>
    <xf numFmtId="0" fontId="1" fillId="5" borderId="88" xfId="3" applyFill="1" applyBorder="1" applyAlignment="1">
      <alignment horizontal="center" vertical="center"/>
    </xf>
    <xf numFmtId="0" fontId="1" fillId="0" borderId="84" xfId="3" applyBorder="1">
      <alignment vertical="center"/>
    </xf>
    <xf numFmtId="0" fontId="1" fillId="0" borderId="85" xfId="3" applyBorder="1">
      <alignment vertical="center"/>
    </xf>
    <xf numFmtId="0" fontId="1" fillId="0" borderId="86" xfId="3" applyBorder="1">
      <alignment vertical="center"/>
    </xf>
    <xf numFmtId="0" fontId="1" fillId="0" borderId="87" xfId="3" applyBorder="1" applyAlignment="1">
      <alignment horizontal="center" vertical="center"/>
    </xf>
    <xf numFmtId="0" fontId="1" fillId="0" borderId="10" xfId="3" applyBorder="1" applyAlignment="1">
      <alignment horizontal="center" vertical="center"/>
    </xf>
    <xf numFmtId="0" fontId="1" fillId="0" borderId="88" xfId="3" applyBorder="1" applyAlignment="1">
      <alignment horizontal="center" vertical="center"/>
    </xf>
    <xf numFmtId="0" fontId="1" fillId="0" borderId="25" xfId="3" applyBorder="1" applyAlignment="1">
      <alignment horizontal="center" vertical="center"/>
    </xf>
    <xf numFmtId="0" fontId="1" fillId="0" borderId="31" xfId="3" applyBorder="1" applyAlignment="1">
      <alignment horizontal="center" vertical="center"/>
    </xf>
    <xf numFmtId="0" fontId="1" fillId="0" borderId="32" xfId="3" applyBorder="1" applyAlignment="1">
      <alignment horizontal="center" vertical="center"/>
    </xf>
    <xf numFmtId="0" fontId="1" fillId="0" borderId="19" xfId="3" applyBorder="1" applyAlignment="1">
      <alignment horizontal="center" vertical="center"/>
    </xf>
    <xf numFmtId="0" fontId="19" fillId="0" borderId="0" xfId="3" applyFont="1">
      <alignment vertical="center"/>
    </xf>
    <xf numFmtId="0" fontId="19" fillId="0" borderId="89" xfId="3" applyFont="1" applyBorder="1">
      <alignment vertical="center"/>
    </xf>
    <xf numFmtId="0" fontId="39" fillId="0" borderId="90" xfId="3" applyFont="1" applyBorder="1">
      <alignment vertical="center"/>
    </xf>
    <xf numFmtId="0" fontId="39" fillId="0" borderId="91" xfId="3" applyFont="1" applyBorder="1">
      <alignment vertical="center"/>
    </xf>
    <xf numFmtId="0" fontId="1" fillId="0" borderId="92" xfId="3" applyBorder="1" applyAlignment="1">
      <alignment horizontal="center" vertical="center"/>
    </xf>
    <xf numFmtId="0" fontId="1" fillId="0" borderId="93" xfId="3" applyBorder="1" applyAlignment="1">
      <alignment horizontal="center" vertical="center"/>
    </xf>
    <xf numFmtId="0" fontId="1" fillId="0" borderId="94" xfId="3" applyBorder="1" applyAlignment="1">
      <alignment horizontal="center" vertical="center"/>
    </xf>
    <xf numFmtId="0" fontId="1" fillId="0" borderId="95" xfId="3" applyBorder="1" applyAlignment="1">
      <alignment horizontal="center" vertical="center"/>
    </xf>
    <xf numFmtId="0" fontId="1" fillId="0" borderId="96" xfId="3" applyBorder="1" applyAlignment="1">
      <alignment horizontal="center" vertical="center"/>
    </xf>
    <xf numFmtId="0" fontId="1" fillId="0" borderId="97" xfId="3" applyBorder="1" applyAlignment="1">
      <alignment horizontal="center" vertical="center"/>
    </xf>
    <xf numFmtId="0" fontId="1" fillId="0" borderId="98" xfId="3" applyBorder="1" applyAlignment="1">
      <alignment horizontal="center" vertical="center"/>
    </xf>
    <xf numFmtId="0" fontId="1" fillId="0" borderId="33" xfId="3" applyBorder="1" applyAlignment="1">
      <alignment horizontal="center" vertical="center"/>
    </xf>
    <xf numFmtId="0" fontId="1" fillId="0" borderId="34" xfId="3" applyBorder="1" applyAlignment="1">
      <alignment horizontal="center" vertical="center"/>
    </xf>
    <xf numFmtId="0" fontId="1" fillId="0" borderId="99" xfId="3" applyBorder="1" applyAlignment="1">
      <alignment horizontal="center" vertical="center"/>
    </xf>
    <xf numFmtId="0" fontId="1" fillId="0" borderId="100" xfId="3" applyBorder="1" applyAlignment="1">
      <alignment horizontal="center" vertical="center"/>
    </xf>
    <xf numFmtId="0" fontId="1" fillId="0" borderId="35" xfId="3" applyBorder="1" applyAlignment="1">
      <alignment horizontal="center" vertical="center"/>
    </xf>
    <xf numFmtId="0" fontId="19" fillId="0" borderId="101" xfId="3" applyFont="1" applyBorder="1">
      <alignment vertical="center"/>
    </xf>
    <xf numFmtId="0" fontId="39" fillId="0" borderId="102" xfId="3" applyFont="1" applyBorder="1">
      <alignment vertical="center"/>
    </xf>
    <xf numFmtId="0" fontId="39" fillId="0" borderId="103" xfId="3" applyFont="1" applyBorder="1">
      <alignment vertical="center"/>
    </xf>
    <xf numFmtId="0" fontId="1" fillId="0" borderId="101" xfId="3" applyBorder="1" applyAlignment="1">
      <alignment horizontal="center" vertical="center"/>
    </xf>
    <xf numFmtId="0" fontId="1" fillId="0" borderId="102" xfId="3" applyBorder="1" applyAlignment="1">
      <alignment horizontal="center" vertical="center"/>
    </xf>
    <xf numFmtId="0" fontId="1" fillId="0" borderId="62" xfId="3" applyBorder="1" applyAlignment="1">
      <alignment horizontal="center" vertical="center"/>
    </xf>
    <xf numFmtId="0" fontId="1" fillId="0" borderId="82" xfId="3" applyBorder="1" applyAlignment="1">
      <alignment horizontal="center" vertical="center"/>
    </xf>
    <xf numFmtId="0" fontId="1" fillId="0" borderId="83" xfId="3" applyBorder="1" applyAlignment="1">
      <alignment horizontal="center" vertical="center"/>
    </xf>
    <xf numFmtId="0" fontId="1" fillId="0" borderId="0" xfId="3" applyAlignment="1">
      <alignment horizontal="center" vertical="center"/>
    </xf>
    <xf numFmtId="0" fontId="1" fillId="0" borderId="104" xfId="3" applyBorder="1" applyAlignment="1">
      <alignment horizontal="center" vertical="center"/>
    </xf>
    <xf numFmtId="0" fontId="1" fillId="0" borderId="105" xfId="3" applyBorder="1" applyAlignment="1">
      <alignment horizontal="center" vertical="center"/>
    </xf>
    <xf numFmtId="0" fontId="1" fillId="0" borderId="106" xfId="3" applyBorder="1" applyAlignment="1">
      <alignment horizontal="center" vertical="center"/>
    </xf>
    <xf numFmtId="0" fontId="1" fillId="0" borderId="107" xfId="3" applyBorder="1">
      <alignment vertical="center"/>
    </xf>
    <xf numFmtId="0" fontId="1" fillId="0" borderId="108" xfId="3" applyBorder="1">
      <alignment vertical="center"/>
    </xf>
    <xf numFmtId="0" fontId="1" fillId="0" borderId="109" xfId="3" applyBorder="1">
      <alignment vertical="center"/>
    </xf>
    <xf numFmtId="0" fontId="1" fillId="0" borderId="64" xfId="3" applyBorder="1">
      <alignment vertical="center"/>
    </xf>
    <xf numFmtId="0" fontId="1" fillId="0" borderId="65" xfId="3" applyBorder="1">
      <alignment vertical="center"/>
    </xf>
    <xf numFmtId="0" fontId="1" fillId="0" borderId="110" xfId="3" applyBorder="1">
      <alignment vertical="center"/>
    </xf>
    <xf numFmtId="0" fontId="1" fillId="0" borderId="111" xfId="3" applyBorder="1">
      <alignment vertical="center"/>
    </xf>
    <xf numFmtId="0" fontId="1" fillId="0" borderId="66" xfId="3" applyBorder="1">
      <alignment vertical="center"/>
    </xf>
    <xf numFmtId="0" fontId="1" fillId="0" borderId="67" xfId="3" applyBorder="1">
      <alignment vertical="center"/>
    </xf>
    <xf numFmtId="0" fontId="1" fillId="0" borderId="68" xfId="3" applyBorder="1">
      <alignment vertical="center"/>
    </xf>
    <xf numFmtId="0" fontId="1" fillId="0" borderId="112" xfId="3" applyBorder="1">
      <alignment vertical="center"/>
    </xf>
    <xf numFmtId="0" fontId="1" fillId="0" borderId="113" xfId="3" applyBorder="1">
      <alignment vertical="center"/>
    </xf>
    <xf numFmtId="0" fontId="1" fillId="0" borderId="114" xfId="3" applyBorder="1">
      <alignment vertical="center"/>
    </xf>
    <xf numFmtId="0" fontId="1" fillId="0" borderId="115" xfId="3" applyBorder="1">
      <alignment vertical="center"/>
    </xf>
    <xf numFmtId="0" fontId="1" fillId="0" borderId="116" xfId="3" applyBorder="1">
      <alignment vertical="center"/>
    </xf>
    <xf numFmtId="0" fontId="1" fillId="0" borderId="117" xfId="3" applyBorder="1">
      <alignment vertical="center"/>
    </xf>
    <xf numFmtId="0" fontId="1" fillId="0" borderId="118" xfId="3" applyBorder="1">
      <alignment vertical="center"/>
    </xf>
    <xf numFmtId="0" fontId="1" fillId="0" borderId="119" xfId="3" applyBorder="1">
      <alignment vertical="center"/>
    </xf>
    <xf numFmtId="0" fontId="1" fillId="0" borderId="120" xfId="3" applyBorder="1">
      <alignment vertical="center"/>
    </xf>
    <xf numFmtId="0" fontId="1" fillId="0" borderId="121" xfId="3" applyBorder="1">
      <alignment vertical="center"/>
    </xf>
    <xf numFmtId="0" fontId="1" fillId="6" borderId="119" xfId="3" applyFill="1" applyBorder="1">
      <alignment vertical="center"/>
    </xf>
    <xf numFmtId="0" fontId="1" fillId="6" borderId="120" xfId="3" applyFill="1" applyBorder="1">
      <alignment vertical="center"/>
    </xf>
    <xf numFmtId="0" fontId="1" fillId="6" borderId="121" xfId="3" applyFill="1" applyBorder="1">
      <alignment vertical="center"/>
    </xf>
    <xf numFmtId="0" fontId="1" fillId="6" borderId="61" xfId="3" applyFill="1" applyBorder="1">
      <alignment vertical="center"/>
    </xf>
    <xf numFmtId="0" fontId="1" fillId="6" borderId="63" xfId="3" applyFill="1" applyBorder="1">
      <alignment vertical="center"/>
    </xf>
    <xf numFmtId="0" fontId="1" fillId="6" borderId="0" xfId="3" applyFill="1">
      <alignment vertical="center"/>
    </xf>
    <xf numFmtId="0" fontId="1" fillId="6" borderId="84" xfId="3" applyFill="1" applyBorder="1">
      <alignment vertical="center"/>
    </xf>
    <xf numFmtId="0" fontId="1" fillId="6" borderId="85" xfId="3" applyFill="1" applyBorder="1">
      <alignment vertical="center"/>
    </xf>
    <xf numFmtId="0" fontId="1" fillId="6" borderId="86" xfId="3" applyFill="1" applyBorder="1">
      <alignment vertical="center"/>
    </xf>
    <xf numFmtId="0" fontId="1" fillId="6" borderId="64" xfId="3" applyFill="1" applyBorder="1">
      <alignment vertical="center"/>
    </xf>
    <xf numFmtId="0" fontId="1" fillId="6" borderId="65" xfId="3" applyFill="1" applyBorder="1">
      <alignment vertical="center"/>
    </xf>
    <xf numFmtId="0" fontId="19" fillId="6" borderId="89" xfId="3" applyFont="1" applyFill="1" applyBorder="1">
      <alignment vertical="center"/>
    </xf>
    <xf numFmtId="0" fontId="39" fillId="6" borderId="90" xfId="3" applyFont="1" applyFill="1" applyBorder="1">
      <alignment vertical="center"/>
    </xf>
    <xf numFmtId="0" fontId="39" fillId="6" borderId="91" xfId="3" applyFont="1" applyFill="1" applyBorder="1">
      <alignment vertical="center"/>
    </xf>
    <xf numFmtId="0" fontId="1" fillId="6" borderId="66" xfId="3" applyFill="1" applyBorder="1">
      <alignment vertical="center"/>
    </xf>
    <xf numFmtId="0" fontId="1" fillId="6" borderId="68" xfId="3" applyFill="1" applyBorder="1">
      <alignment vertical="center"/>
    </xf>
    <xf numFmtId="0" fontId="1" fillId="7" borderId="119" xfId="3" applyFill="1" applyBorder="1">
      <alignment vertical="center"/>
    </xf>
    <xf numFmtId="0" fontId="1" fillId="7" borderId="120" xfId="3" applyFill="1" applyBorder="1">
      <alignment vertical="center"/>
    </xf>
    <xf numFmtId="0" fontId="1" fillId="7" borderId="121" xfId="3" applyFill="1" applyBorder="1">
      <alignment vertical="center"/>
    </xf>
    <xf numFmtId="0" fontId="1" fillId="7" borderId="64" xfId="3" applyFill="1" applyBorder="1">
      <alignment vertical="center"/>
    </xf>
    <xf numFmtId="0" fontId="1" fillId="7" borderId="65" xfId="3" applyFill="1" applyBorder="1">
      <alignment vertical="center"/>
    </xf>
    <xf numFmtId="0" fontId="1" fillId="7" borderId="0" xfId="3" applyFill="1">
      <alignment vertical="center"/>
    </xf>
    <xf numFmtId="0" fontId="1" fillId="7" borderId="84" xfId="3" applyFill="1" applyBorder="1">
      <alignment vertical="center"/>
    </xf>
    <xf numFmtId="0" fontId="1" fillId="7" borderId="85" xfId="3" applyFill="1" applyBorder="1">
      <alignment vertical="center"/>
    </xf>
    <xf numFmtId="0" fontId="1" fillId="7" borderId="86" xfId="3" applyFill="1" applyBorder="1">
      <alignment vertical="center"/>
    </xf>
    <xf numFmtId="0" fontId="19" fillId="7" borderId="89" xfId="3" applyFont="1" applyFill="1" applyBorder="1">
      <alignment vertical="center"/>
    </xf>
    <xf numFmtId="0" fontId="39" fillId="7" borderId="90" xfId="3" applyFont="1" applyFill="1" applyBorder="1">
      <alignment vertical="center"/>
    </xf>
    <xf numFmtId="0" fontId="39" fillId="7" borderId="91" xfId="3" applyFont="1" applyFill="1" applyBorder="1">
      <alignment vertical="center"/>
    </xf>
    <xf numFmtId="0" fontId="1" fillId="7" borderId="66" xfId="3" applyFill="1" applyBorder="1">
      <alignment vertical="center"/>
    </xf>
    <xf numFmtId="0" fontId="1" fillId="7" borderId="68" xfId="3" applyFill="1" applyBorder="1">
      <alignment vertical="center"/>
    </xf>
    <xf numFmtId="0" fontId="1" fillId="4" borderId="0" xfId="3" applyFill="1">
      <alignment vertical="center"/>
    </xf>
    <xf numFmtId="182" fontId="1" fillId="0" borderId="0" xfId="3" applyNumberFormat="1" applyAlignment="1">
      <alignment horizontal="center" vertical="center"/>
    </xf>
    <xf numFmtId="0" fontId="1" fillId="0" borderId="0" xfId="3" applyAlignment="1">
      <alignment horizontal="right" vertical="center"/>
    </xf>
    <xf numFmtId="183" fontId="1" fillId="0" borderId="0" xfId="3" applyNumberFormat="1">
      <alignment vertical="center"/>
    </xf>
    <xf numFmtId="0" fontId="1" fillId="8" borderId="119" xfId="3" applyFill="1" applyBorder="1">
      <alignment vertical="center"/>
    </xf>
    <xf numFmtId="0" fontId="1" fillId="8" borderId="120" xfId="3" applyFill="1" applyBorder="1">
      <alignment vertical="center"/>
    </xf>
    <xf numFmtId="0" fontId="1" fillId="8" borderId="121" xfId="3" applyFill="1" applyBorder="1">
      <alignment vertical="center"/>
    </xf>
    <xf numFmtId="0" fontId="1" fillId="8" borderId="61" xfId="3" applyFill="1" applyBorder="1">
      <alignment vertical="center"/>
    </xf>
    <xf numFmtId="0" fontId="1" fillId="8" borderId="63" xfId="3" applyFill="1" applyBorder="1">
      <alignment vertical="center"/>
    </xf>
    <xf numFmtId="0" fontId="1" fillId="8" borderId="0" xfId="3" applyFill="1">
      <alignment vertical="center"/>
    </xf>
    <xf numFmtId="0" fontId="1" fillId="8" borderId="84" xfId="3" applyFill="1" applyBorder="1">
      <alignment vertical="center"/>
    </xf>
    <xf numFmtId="0" fontId="1" fillId="8" borderId="85" xfId="3" applyFill="1" applyBorder="1">
      <alignment vertical="center"/>
    </xf>
    <xf numFmtId="0" fontId="1" fillId="8" borderId="86" xfId="3" applyFill="1" applyBorder="1">
      <alignment vertical="center"/>
    </xf>
    <xf numFmtId="0" fontId="1" fillId="8" borderId="64" xfId="3" applyFill="1" applyBorder="1">
      <alignment vertical="center"/>
    </xf>
    <xf numFmtId="0" fontId="1" fillId="8" borderId="65" xfId="3" applyFill="1" applyBorder="1">
      <alignment vertical="center"/>
    </xf>
    <xf numFmtId="0" fontId="39" fillId="0" borderId="0" xfId="3" applyFont="1">
      <alignment vertical="center"/>
    </xf>
    <xf numFmtId="0" fontId="19" fillId="8" borderId="89" xfId="3" applyFont="1" applyFill="1" applyBorder="1">
      <alignment vertical="center"/>
    </xf>
    <xf numFmtId="0" fontId="39" fillId="8" borderId="90" xfId="3" applyFont="1" applyFill="1" applyBorder="1">
      <alignment vertical="center"/>
    </xf>
    <xf numFmtId="0" fontId="39" fillId="8" borderId="91" xfId="3" applyFont="1" applyFill="1" applyBorder="1">
      <alignment vertical="center"/>
    </xf>
    <xf numFmtId="0" fontId="1" fillId="8" borderId="66" xfId="3" applyFill="1" applyBorder="1">
      <alignment vertical="center"/>
    </xf>
    <xf numFmtId="0" fontId="1" fillId="8" borderId="68" xfId="3" applyFill="1" applyBorder="1">
      <alignment vertical="center"/>
    </xf>
    <xf numFmtId="185" fontId="1" fillId="0" borderId="0" xfId="3" applyNumberFormat="1">
      <alignment vertical="center"/>
    </xf>
    <xf numFmtId="0" fontId="1" fillId="5" borderId="84" xfId="3" applyFill="1" applyBorder="1" applyAlignment="1">
      <alignment horizontal="center" vertical="center"/>
    </xf>
    <xf numFmtId="0" fontId="1" fillId="5" borderId="25" xfId="3" applyFill="1" applyBorder="1" applyAlignment="1">
      <alignment horizontal="center" vertical="center"/>
    </xf>
    <xf numFmtId="0" fontId="1" fillId="5" borderId="19" xfId="3" applyFill="1" applyBorder="1" applyAlignment="1">
      <alignment horizontal="center" vertical="center"/>
    </xf>
    <xf numFmtId="0" fontId="1" fillId="5" borderId="85" xfId="3" applyFill="1" applyBorder="1" applyAlignment="1">
      <alignment horizontal="center" vertical="center"/>
    </xf>
    <xf numFmtId="0" fontId="1" fillId="5" borderId="31" xfId="3" applyFill="1" applyBorder="1" applyAlignment="1">
      <alignment horizontal="center" vertical="center"/>
    </xf>
    <xf numFmtId="0" fontId="1" fillId="5" borderId="122" xfId="3" applyFill="1" applyBorder="1" applyAlignment="1">
      <alignment horizontal="center" vertical="center"/>
    </xf>
    <xf numFmtId="0" fontId="1" fillId="5" borderId="32" xfId="3" applyFill="1" applyBorder="1" applyAlignment="1">
      <alignment horizontal="center" vertical="center"/>
    </xf>
    <xf numFmtId="0" fontId="13" fillId="0" borderId="123" xfId="0" applyFont="1" applyFill="1" applyBorder="1" applyAlignment="1">
      <alignment horizontal="center" vertical="center"/>
    </xf>
    <xf numFmtId="0" fontId="1" fillId="0" borderId="84" xfId="3" applyBorder="1" applyAlignment="1">
      <alignment horizontal="center" vertical="center"/>
    </xf>
    <xf numFmtId="0" fontId="1" fillId="9" borderId="0" xfId="3" applyFill="1">
      <alignment vertical="center"/>
    </xf>
    <xf numFmtId="0" fontId="7" fillId="0" borderId="124" xfId="0" applyFont="1" applyBorder="1" applyAlignment="1">
      <alignment horizontal="center" vertical="center"/>
    </xf>
    <xf numFmtId="0" fontId="41" fillId="0" borderId="125" xfId="0" applyFont="1" applyBorder="1" applyAlignment="1">
      <alignment horizontal="justify" vertical="center"/>
    </xf>
    <xf numFmtId="0" fontId="29" fillId="0" borderId="4" xfId="0" applyFont="1" applyBorder="1" applyAlignment="1">
      <alignment horizontal="center" vertical="center"/>
    </xf>
    <xf numFmtId="0" fontId="29" fillId="0" borderId="0" xfId="0" applyFont="1" applyBorder="1" applyAlignment="1">
      <alignment vertical="center" wrapText="1"/>
    </xf>
    <xf numFmtId="0" fontId="0" fillId="0" borderId="3" xfId="0" applyBorder="1">
      <alignment vertical="center"/>
    </xf>
    <xf numFmtId="0" fontId="29" fillId="0" borderId="0" xfId="0" applyFont="1" applyBorder="1" applyAlignment="1">
      <alignment horizontal="center" vertical="center"/>
    </xf>
    <xf numFmtId="0" fontId="13" fillId="0" borderId="11" xfId="0" applyFont="1" applyBorder="1" applyAlignment="1">
      <alignment horizontal="center" vertical="center"/>
    </xf>
    <xf numFmtId="0" fontId="10" fillId="0" borderId="11" xfId="0" applyFont="1" applyFill="1" applyBorder="1" applyAlignment="1">
      <alignment horizontal="center" vertical="center"/>
    </xf>
    <xf numFmtId="0" fontId="10" fillId="0" borderId="10" xfId="0" applyFont="1" applyFill="1" applyBorder="1" applyAlignment="1">
      <alignment horizontal="center" vertical="center"/>
    </xf>
    <xf numFmtId="177" fontId="11" fillId="2" borderId="0"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17" fillId="4" borderId="51" xfId="0" applyFont="1" applyFill="1" applyBorder="1" applyAlignment="1" applyProtection="1">
      <alignment horizontal="center" vertical="center" wrapText="1"/>
      <protection locked="0"/>
    </xf>
    <xf numFmtId="178" fontId="17" fillId="4" borderId="51" xfId="0" applyNumberFormat="1" applyFont="1" applyFill="1" applyBorder="1" applyAlignment="1" applyProtection="1">
      <alignment horizontal="center" vertical="center"/>
      <protection locked="0"/>
    </xf>
    <xf numFmtId="0" fontId="17" fillId="0" borderId="69" xfId="0" applyFont="1" applyBorder="1" applyAlignment="1">
      <alignment horizontal="center" vertical="center"/>
    </xf>
    <xf numFmtId="0" fontId="17" fillId="0" borderId="70" xfId="0" applyFont="1" applyBorder="1" applyAlignment="1">
      <alignment horizontal="center" vertical="center"/>
    </xf>
    <xf numFmtId="0" fontId="17" fillId="0" borderId="71" xfId="0" applyFont="1" applyBorder="1" applyAlignment="1">
      <alignment horizontal="center" vertical="center"/>
    </xf>
    <xf numFmtId="0" fontId="37" fillId="0" borderId="50" xfId="0" applyFont="1" applyBorder="1" applyAlignment="1">
      <alignment horizontal="center" vertical="center"/>
    </xf>
    <xf numFmtId="0" fontId="37" fillId="0" borderId="52" xfId="0" applyFont="1" applyBorder="1" applyAlignment="1">
      <alignment horizontal="center" vertical="center"/>
    </xf>
    <xf numFmtId="179" fontId="37" fillId="0" borderId="50" xfId="0" applyNumberFormat="1" applyFont="1" applyBorder="1" applyAlignment="1" applyProtection="1">
      <alignment horizontal="center" vertical="center"/>
      <protection locked="0"/>
    </xf>
    <xf numFmtId="179" fontId="37" fillId="0" borderId="52" xfId="0" applyNumberFormat="1" applyFont="1" applyBorder="1" applyAlignment="1" applyProtection="1">
      <alignment horizontal="center" vertical="center"/>
      <protection locked="0"/>
    </xf>
    <xf numFmtId="0" fontId="17" fillId="4" borderId="50" xfId="0" applyFont="1" applyFill="1" applyBorder="1" applyAlignment="1" applyProtection="1">
      <alignment horizontal="center" vertical="center"/>
      <protection locked="0"/>
    </xf>
    <xf numFmtId="0" fontId="17" fillId="4" borderId="52" xfId="0" applyFont="1" applyFill="1" applyBorder="1" applyAlignment="1" applyProtection="1">
      <alignment horizontal="center" vertical="center"/>
      <protection locked="0"/>
    </xf>
    <xf numFmtId="176"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76" fontId="4" fillId="0" borderId="0" xfId="0" applyNumberFormat="1" applyFont="1" applyAlignment="1">
      <alignment horizontal="left" vertical="center"/>
    </xf>
    <xf numFmtId="0" fontId="0" fillId="0" borderId="0" xfId="0" applyAlignment="1">
      <alignment horizontal="center" vertical="center"/>
    </xf>
    <xf numFmtId="56" fontId="15" fillId="0" borderId="0" xfId="0" applyNumberFormat="1" applyFont="1" applyAlignment="1">
      <alignment horizontal="center" vertical="center"/>
    </xf>
    <xf numFmtId="56" fontId="13" fillId="0" borderId="0" xfId="0" applyNumberFormat="1" applyFont="1" applyAlignment="1">
      <alignment horizontal="center" vertical="center"/>
    </xf>
    <xf numFmtId="0" fontId="9" fillId="0" borderId="38" xfId="0" applyFont="1" applyBorder="1" applyAlignment="1">
      <alignment horizontal="center" vertical="center"/>
    </xf>
    <xf numFmtId="0" fontId="8" fillId="0" borderId="19" xfId="0" applyFont="1" applyBorder="1" applyAlignment="1">
      <alignment horizontal="center" vertical="center"/>
    </xf>
    <xf numFmtId="0" fontId="8" fillId="0" borderId="39"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9" fillId="0" borderId="27" xfId="0" applyFont="1" applyBorder="1" applyAlignment="1">
      <alignment horizontal="center" vertical="center"/>
    </xf>
    <xf numFmtId="0" fontId="8" fillId="0" borderId="21"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180" fontId="9" fillId="0" borderId="14" xfId="0" applyNumberFormat="1" applyFont="1" applyBorder="1" applyAlignment="1">
      <alignment horizontal="center" vertical="center"/>
    </xf>
    <xf numFmtId="180" fontId="8" fillId="0" borderId="15" xfId="0" applyNumberFormat="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46" xfId="0" applyFont="1" applyBorder="1" applyAlignment="1">
      <alignment horizontal="center" vertical="center"/>
    </xf>
    <xf numFmtId="0" fontId="9" fillId="0" borderId="40" xfId="0" applyFont="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18" fillId="0" borderId="0" xfId="0" applyFont="1" applyAlignment="1">
      <alignment horizontal="center" vertical="center"/>
    </xf>
    <xf numFmtId="10" fontId="8" fillId="0" borderId="0" xfId="1" applyNumberFormat="1" applyFont="1" applyAlignment="1">
      <alignment horizontal="center" vertical="center"/>
    </xf>
    <xf numFmtId="0" fontId="11" fillId="3" borderId="50" xfId="0" applyFont="1" applyFill="1" applyBorder="1" applyAlignment="1">
      <alignment horizontal="center" vertical="center"/>
    </xf>
    <xf numFmtId="0" fontId="11" fillId="3" borderId="51" xfId="0" applyFont="1" applyFill="1" applyBorder="1" applyAlignment="1">
      <alignment horizontal="center" vertical="center"/>
    </xf>
    <xf numFmtId="0" fontId="11" fillId="3" borderId="52" xfId="0" applyFont="1" applyFill="1" applyBorder="1" applyAlignment="1">
      <alignment horizontal="center" vertical="center"/>
    </xf>
    <xf numFmtId="177" fontId="11" fillId="2" borderId="1" xfId="0" applyNumberFormat="1" applyFont="1" applyFill="1" applyBorder="1" applyAlignment="1">
      <alignment horizontal="center" vertical="center"/>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49" xfId="0" applyFont="1" applyBorder="1" applyAlignment="1">
      <alignment horizontal="left" vertical="center"/>
    </xf>
    <xf numFmtId="0" fontId="16" fillId="0" borderId="4" xfId="0" applyFont="1" applyBorder="1" applyAlignment="1">
      <alignment horizontal="left" vertical="center"/>
    </xf>
    <xf numFmtId="0" fontId="16" fillId="0" borderId="48" xfId="0" applyFont="1" applyBorder="1" applyAlignment="1">
      <alignment horizontal="left" vertical="center"/>
    </xf>
    <xf numFmtId="0" fontId="8" fillId="0" borderId="0" xfId="0" applyFont="1" applyAlignment="1">
      <alignment horizontal="left" vertical="center"/>
    </xf>
    <xf numFmtId="0" fontId="8" fillId="0" borderId="48" xfId="0" applyFont="1" applyBorder="1" applyAlignment="1">
      <alignment horizontal="left"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29" fillId="0" borderId="48" xfId="0" applyFont="1" applyBorder="1" applyAlignment="1">
      <alignment horizontal="center" vertical="center" wrapText="1"/>
    </xf>
    <xf numFmtId="31" fontId="4" fillId="0" borderId="0" xfId="0" applyNumberFormat="1" applyFont="1" applyAlignment="1">
      <alignment horizontal="center" vertical="center"/>
    </xf>
    <xf numFmtId="0" fontId="9" fillId="0" borderId="1" xfId="0" applyFont="1" applyBorder="1" applyAlignment="1">
      <alignment horizontal="center" vertical="center"/>
    </xf>
    <xf numFmtId="9" fontId="16" fillId="0" borderId="1" xfId="0" applyNumberFormat="1" applyFont="1" applyBorder="1" applyAlignment="1">
      <alignment horizontal="center" vertical="center"/>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7" xfId="0" applyFont="1" applyBorder="1" applyAlignment="1">
      <alignment horizontal="left" vertical="center"/>
    </xf>
    <xf numFmtId="0" fontId="33" fillId="0" borderId="0" xfId="0" applyFont="1" applyAlignment="1">
      <alignment horizontal="center" vertical="center"/>
    </xf>
    <xf numFmtId="0" fontId="34" fillId="0" borderId="0" xfId="0" applyFont="1" applyAlignment="1">
      <alignment horizontal="center" vertical="center"/>
    </xf>
    <xf numFmtId="56" fontId="35" fillId="0" borderId="0" xfId="0" applyNumberFormat="1" applyFont="1" applyAlignment="1">
      <alignment horizontal="center" vertical="center"/>
    </xf>
    <xf numFmtId="56" fontId="11" fillId="0" borderId="0" xfId="0" applyNumberFormat="1" applyFont="1" applyAlignment="1">
      <alignment horizontal="center" vertical="center"/>
    </xf>
    <xf numFmtId="0" fontId="16" fillId="0" borderId="1" xfId="0" applyFont="1" applyBorder="1" applyAlignment="1">
      <alignment horizontal="center" vertical="center"/>
    </xf>
    <xf numFmtId="181" fontId="1" fillId="0" borderId="0" xfId="3" applyNumberFormat="1" applyAlignment="1">
      <alignment horizontal="center" vertical="center"/>
    </xf>
    <xf numFmtId="184" fontId="1" fillId="0" borderId="119" xfId="3" applyNumberFormat="1" applyBorder="1" applyAlignment="1">
      <alignment horizontal="center" vertical="center"/>
    </xf>
    <xf numFmtId="184" fontId="1" fillId="0" borderId="120" xfId="3" applyNumberFormat="1" applyBorder="1" applyAlignment="1">
      <alignment horizontal="center" vertical="center"/>
    </xf>
    <xf numFmtId="184" fontId="1" fillId="0" borderId="121" xfId="3" applyNumberFormat="1" applyBorder="1" applyAlignment="1">
      <alignment horizontal="center" vertical="center"/>
    </xf>
  </cellXfs>
  <cellStyles count="4">
    <cellStyle name="パーセント" xfId="1" builtinId="5"/>
    <cellStyle name="標準" xfId="0" builtinId="0"/>
    <cellStyle name="標準 2" xfId="2" xr:uid="{3A89EC7C-5D9A-4278-A559-756AB211B3F7}"/>
    <cellStyle name="標準 3" xfId="3" xr:uid="{FA3C8928-064C-4087-90D9-67F6296396A6}"/>
  </cellStyles>
  <dxfs count="54">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59996337778862885"/>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0</xdr:colOff>
      <xdr:row>70</xdr:row>
      <xdr:rowOff>81850</xdr:rowOff>
    </xdr:from>
    <xdr:to>
      <xdr:col>19</xdr:col>
      <xdr:colOff>201706</xdr:colOff>
      <xdr:row>70</xdr:row>
      <xdr:rowOff>81850</xdr:rowOff>
    </xdr:to>
    <xdr:cxnSp macro="">
      <xdr:nvCxnSpPr>
        <xdr:cNvPr id="4" name="直線矢印コネクタ 3">
          <a:extLst>
            <a:ext uri="{FF2B5EF4-FFF2-40B4-BE49-F238E27FC236}">
              <a16:creationId xmlns:a16="http://schemas.microsoft.com/office/drawing/2014/main" id="{53C425E1-CCB6-4FCB-8CDB-81C630BFE54D}"/>
            </a:ext>
          </a:extLst>
        </xdr:cNvPr>
        <xdr:cNvCxnSpPr/>
      </xdr:nvCxnSpPr>
      <xdr:spPr>
        <a:xfrm>
          <a:off x="7023652" y="7834372"/>
          <a:ext cx="574424" cy="0"/>
        </a:xfrm>
        <a:prstGeom prst="straightConnector1">
          <a:avLst/>
        </a:prstGeom>
        <a:ln w="44450">
          <a:solidFill>
            <a:srgbClr val="00B05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49531</xdr:colOff>
      <xdr:row>56</xdr:row>
      <xdr:rowOff>38100</xdr:rowOff>
    </xdr:from>
    <xdr:to>
      <xdr:col>44</xdr:col>
      <xdr:colOff>95250</xdr:colOff>
      <xdr:row>58</xdr:row>
      <xdr:rowOff>104775</xdr:rowOff>
    </xdr:to>
    <xdr:sp macro="" textlink="">
      <xdr:nvSpPr>
        <xdr:cNvPr id="45" name="右中かっこ 44">
          <a:extLst>
            <a:ext uri="{FF2B5EF4-FFF2-40B4-BE49-F238E27FC236}">
              <a16:creationId xmlns:a16="http://schemas.microsoft.com/office/drawing/2014/main" id="{16FDF85A-7528-41C0-BD59-6934EBD4525E}"/>
            </a:ext>
          </a:extLst>
        </xdr:cNvPr>
        <xdr:cNvSpPr/>
      </xdr:nvSpPr>
      <xdr:spPr>
        <a:xfrm>
          <a:off x="15689581" y="7696200"/>
          <a:ext cx="45719" cy="3333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74</xdr:row>
      <xdr:rowOff>81850</xdr:rowOff>
    </xdr:from>
    <xdr:to>
      <xdr:col>19</xdr:col>
      <xdr:colOff>201706</xdr:colOff>
      <xdr:row>74</xdr:row>
      <xdr:rowOff>81850</xdr:rowOff>
    </xdr:to>
    <xdr:cxnSp macro="">
      <xdr:nvCxnSpPr>
        <xdr:cNvPr id="2" name="直線矢印コネクタ 1">
          <a:extLst>
            <a:ext uri="{FF2B5EF4-FFF2-40B4-BE49-F238E27FC236}">
              <a16:creationId xmlns:a16="http://schemas.microsoft.com/office/drawing/2014/main" id="{7ACFCB79-E394-4976-8560-EBC83C886057}"/>
            </a:ext>
          </a:extLst>
        </xdr:cNvPr>
        <xdr:cNvCxnSpPr/>
      </xdr:nvCxnSpPr>
      <xdr:spPr>
        <a:xfrm>
          <a:off x="6305550" y="9201150"/>
          <a:ext cx="573181" cy="0"/>
        </a:xfrm>
        <a:prstGeom prst="straightConnector1">
          <a:avLst/>
        </a:prstGeom>
        <a:ln w="44450">
          <a:solidFill>
            <a:srgbClr val="00B05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49531</xdr:colOff>
      <xdr:row>58</xdr:row>
      <xdr:rowOff>38100</xdr:rowOff>
    </xdr:from>
    <xdr:to>
      <xdr:col>44</xdr:col>
      <xdr:colOff>95250</xdr:colOff>
      <xdr:row>60</xdr:row>
      <xdr:rowOff>104775</xdr:rowOff>
    </xdr:to>
    <xdr:sp macro="" textlink="">
      <xdr:nvSpPr>
        <xdr:cNvPr id="3" name="右中かっこ 2">
          <a:extLst>
            <a:ext uri="{FF2B5EF4-FFF2-40B4-BE49-F238E27FC236}">
              <a16:creationId xmlns:a16="http://schemas.microsoft.com/office/drawing/2014/main" id="{B2509BCB-2F22-4A8F-9517-B41502BD3695}"/>
            </a:ext>
          </a:extLst>
        </xdr:cNvPr>
        <xdr:cNvSpPr/>
      </xdr:nvSpPr>
      <xdr:spPr>
        <a:xfrm>
          <a:off x="13087350" y="8048625"/>
          <a:ext cx="0" cy="333375"/>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0</xdr:colOff>
      <xdr:row>82</xdr:row>
      <xdr:rowOff>81850</xdr:rowOff>
    </xdr:from>
    <xdr:to>
      <xdr:col>19</xdr:col>
      <xdr:colOff>201706</xdr:colOff>
      <xdr:row>82</xdr:row>
      <xdr:rowOff>81850</xdr:rowOff>
    </xdr:to>
    <xdr:cxnSp macro="">
      <xdr:nvCxnSpPr>
        <xdr:cNvPr id="4" name="直線矢印コネクタ 3">
          <a:extLst>
            <a:ext uri="{FF2B5EF4-FFF2-40B4-BE49-F238E27FC236}">
              <a16:creationId xmlns:a16="http://schemas.microsoft.com/office/drawing/2014/main" id="{9C5E4021-98D5-4474-ABE7-472C110F1BD2}"/>
            </a:ext>
          </a:extLst>
        </xdr:cNvPr>
        <xdr:cNvCxnSpPr/>
      </xdr:nvCxnSpPr>
      <xdr:spPr>
        <a:xfrm>
          <a:off x="6305550" y="9201150"/>
          <a:ext cx="573181" cy="0"/>
        </a:xfrm>
        <a:prstGeom prst="straightConnector1">
          <a:avLst/>
        </a:prstGeom>
        <a:ln w="44450">
          <a:solidFill>
            <a:srgbClr val="00B05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6570C-FAB1-4727-AB85-0113BC6E7F73}">
  <dimension ref="B1:Y41"/>
  <sheetViews>
    <sheetView showGridLines="0" showZeros="0" tabSelected="1" view="pageBreakPreview" zoomScaleNormal="100" zoomScaleSheetLayoutView="100" workbookViewId="0">
      <selection activeCell="B2" sqref="B2"/>
    </sheetView>
  </sheetViews>
  <sheetFormatPr defaultColWidth="9" defaultRowHeight="18.75"/>
  <cols>
    <col min="1" max="1" width="2.875" style="61" customWidth="1"/>
    <col min="2" max="2" width="9.5" style="61" bestFit="1" customWidth="1"/>
    <col min="3" max="3" width="6.75" style="61" customWidth="1"/>
    <col min="4" max="4" width="6.125" style="61" customWidth="1"/>
    <col min="5" max="6" width="8.875" style="61" customWidth="1"/>
    <col min="7" max="7" width="7.375" style="61" customWidth="1"/>
    <col min="8" max="8" width="9" style="61"/>
    <col min="9" max="9" width="14" style="61" customWidth="1"/>
    <col min="10" max="10" width="6.125" style="61" customWidth="1"/>
    <col min="11" max="11" width="7.375" style="61" customWidth="1"/>
    <col min="12" max="12" width="9.25" style="61" customWidth="1"/>
    <col min="13" max="13" width="1.375" style="61" customWidth="1"/>
    <col min="14" max="14" width="9.5" style="61" bestFit="1" customWidth="1"/>
    <col min="15" max="15" width="6.75" style="61" customWidth="1"/>
    <col min="16" max="16" width="20.125" style="61" customWidth="1"/>
    <col min="17" max="17" width="7.375" style="61" customWidth="1"/>
    <col min="18" max="18" width="9" style="61"/>
    <col min="19" max="19" width="14" style="61" customWidth="1"/>
    <col min="20" max="20" width="6.125" style="61" customWidth="1"/>
    <col min="21" max="21" width="7.375" style="61" customWidth="1"/>
    <col min="22" max="23" width="9" style="61"/>
    <col min="24" max="24" width="13" style="61" hidden="1" customWidth="1"/>
    <col min="25" max="25" width="9" style="61" hidden="1" customWidth="1"/>
    <col min="26" max="26" width="9" style="61" customWidth="1"/>
    <col min="27" max="27" width="9" style="61"/>
    <col min="28" max="28" width="13" style="61" bestFit="1" customWidth="1"/>
    <col min="29" max="29" width="9" style="61"/>
    <col min="30" max="30" width="9" style="61" bestFit="1" customWidth="1"/>
    <col min="31" max="16384" width="9" style="61"/>
  </cols>
  <sheetData>
    <row r="1" spans="2:22" ht="16.5" customHeight="1" thickBot="1">
      <c r="B1" s="59" t="s">
        <v>92</v>
      </c>
      <c r="C1" s="60"/>
      <c r="D1" s="60"/>
      <c r="E1" s="60"/>
      <c r="F1" s="60"/>
      <c r="G1" s="60"/>
      <c r="H1" s="60"/>
      <c r="I1" s="60"/>
      <c r="J1" s="60"/>
      <c r="K1" s="60"/>
      <c r="L1" s="60"/>
    </row>
    <row r="2" spans="2:22" ht="16.5" customHeight="1">
      <c r="B2" s="64" t="s">
        <v>134</v>
      </c>
      <c r="C2" s="65"/>
      <c r="D2" s="65"/>
      <c r="E2" s="65"/>
      <c r="F2" s="65"/>
      <c r="G2" s="65"/>
      <c r="H2" s="65"/>
      <c r="I2" s="65"/>
      <c r="J2" s="65"/>
      <c r="K2" s="65"/>
      <c r="L2" s="66"/>
    </row>
    <row r="3" spans="2:22" ht="16.5" customHeight="1">
      <c r="B3" s="67" t="s">
        <v>66</v>
      </c>
      <c r="C3" s="59"/>
      <c r="D3" s="59"/>
      <c r="E3" s="59"/>
      <c r="F3" s="59"/>
      <c r="G3" s="59"/>
      <c r="H3" s="59"/>
      <c r="I3" s="59"/>
      <c r="J3" s="59"/>
      <c r="K3" s="59"/>
      <c r="L3" s="68"/>
    </row>
    <row r="4" spans="2:22" ht="16.5" customHeight="1">
      <c r="B4" s="67" t="s">
        <v>67</v>
      </c>
      <c r="C4" s="59"/>
      <c r="D4" s="59"/>
      <c r="E4" s="59"/>
      <c r="F4" s="59"/>
      <c r="G4" s="59"/>
      <c r="H4" s="59"/>
      <c r="I4" s="59"/>
      <c r="J4" s="59"/>
      <c r="K4" s="59"/>
      <c r="L4" s="68"/>
    </row>
    <row r="5" spans="2:22" ht="16.5" customHeight="1">
      <c r="B5" s="69" t="s">
        <v>68</v>
      </c>
      <c r="C5" s="59"/>
      <c r="D5" s="59"/>
      <c r="E5" s="59"/>
      <c r="F5" s="59"/>
      <c r="G5" s="59"/>
      <c r="H5" s="59"/>
      <c r="I5" s="59"/>
      <c r="J5" s="59"/>
      <c r="K5" s="59"/>
      <c r="L5" s="68"/>
    </row>
    <row r="6" spans="2:22" ht="16.5" customHeight="1">
      <c r="B6" s="67" t="s">
        <v>69</v>
      </c>
      <c r="C6" s="59"/>
      <c r="D6" s="59"/>
      <c r="E6" s="59"/>
      <c r="F6" s="59"/>
      <c r="G6" s="59"/>
      <c r="H6" s="59"/>
      <c r="I6" s="59"/>
      <c r="J6" s="59"/>
      <c r="K6" s="59"/>
      <c r="L6" s="68"/>
    </row>
    <row r="7" spans="2:22" ht="16.5" customHeight="1">
      <c r="B7" s="69" t="s">
        <v>70</v>
      </c>
      <c r="C7" s="59"/>
      <c r="D7" s="59"/>
      <c r="E7" s="59"/>
      <c r="F7" s="59"/>
      <c r="G7" s="59"/>
      <c r="H7" s="59"/>
      <c r="I7" s="59"/>
      <c r="J7" s="59"/>
      <c r="K7" s="59"/>
      <c r="L7" s="68"/>
    </row>
    <row r="8" spans="2:22" ht="16.5" customHeight="1">
      <c r="B8" s="67" t="s">
        <v>71</v>
      </c>
      <c r="C8" s="59"/>
      <c r="D8" s="59"/>
      <c r="E8" s="59"/>
      <c r="F8" s="59"/>
      <c r="G8" s="59"/>
      <c r="H8" s="59"/>
      <c r="I8" s="59"/>
      <c r="J8" s="59"/>
      <c r="K8" s="59"/>
      <c r="L8" s="68"/>
    </row>
    <row r="9" spans="2:22" ht="16.5" customHeight="1">
      <c r="B9" s="69" t="s">
        <v>72</v>
      </c>
      <c r="C9" s="59"/>
      <c r="D9" s="59"/>
      <c r="E9" s="59"/>
      <c r="F9" s="59"/>
      <c r="G9" s="59"/>
      <c r="H9" s="59"/>
      <c r="I9" s="59"/>
      <c r="J9" s="59"/>
      <c r="K9" s="59"/>
      <c r="L9" s="68"/>
    </row>
    <row r="10" spans="2:22" ht="16.5" customHeight="1" thickBot="1">
      <c r="B10" s="70"/>
      <c r="C10" s="71"/>
      <c r="D10" s="71"/>
      <c r="E10" s="71"/>
      <c r="F10" s="71"/>
      <c r="G10" s="71"/>
      <c r="H10" s="71"/>
      <c r="I10" s="71"/>
      <c r="J10" s="71"/>
      <c r="K10" s="71"/>
      <c r="L10" s="72"/>
    </row>
    <row r="11" spans="2:22" ht="16.5" customHeight="1">
      <c r="B11" s="62"/>
      <c r="C11" s="60"/>
      <c r="D11" s="60"/>
      <c r="E11" s="60"/>
      <c r="F11" s="60"/>
      <c r="G11" s="60"/>
      <c r="H11" s="60"/>
      <c r="I11" s="60"/>
      <c r="J11" s="60"/>
      <c r="K11" s="60"/>
      <c r="L11" s="60"/>
    </row>
    <row r="12" spans="2:22" ht="16.5" customHeight="1" thickBot="1">
      <c r="B12" s="73" t="s">
        <v>73</v>
      </c>
      <c r="C12" s="73"/>
      <c r="D12" s="73"/>
      <c r="E12" s="73"/>
      <c r="F12" s="73"/>
      <c r="G12" s="73"/>
      <c r="H12" s="73"/>
      <c r="I12" s="73"/>
      <c r="J12" s="73"/>
      <c r="K12" s="73"/>
      <c r="L12" s="73"/>
      <c r="M12" s="60"/>
      <c r="O12" s="63"/>
      <c r="P12" s="63"/>
      <c r="Q12" s="63"/>
      <c r="R12" s="63"/>
      <c r="S12" s="63"/>
      <c r="T12" s="63"/>
      <c r="U12" s="63"/>
      <c r="V12" s="63"/>
    </row>
    <row r="13" spans="2:22" ht="16.5" customHeight="1">
      <c r="B13" s="74" t="s">
        <v>74</v>
      </c>
      <c r="C13" s="75"/>
      <c r="D13" s="75"/>
      <c r="E13" s="75"/>
      <c r="F13" s="75"/>
      <c r="G13" s="75"/>
      <c r="H13" s="75"/>
      <c r="I13" s="75"/>
      <c r="J13" s="75"/>
      <c r="K13" s="75"/>
      <c r="L13" s="76"/>
      <c r="M13" s="60"/>
      <c r="N13" s="63"/>
      <c r="O13" s="63"/>
      <c r="P13" s="63"/>
      <c r="Q13" s="63"/>
      <c r="R13" s="63"/>
      <c r="S13" s="63"/>
      <c r="T13" s="63"/>
      <c r="U13" s="63"/>
      <c r="V13" s="63"/>
    </row>
    <row r="14" spans="2:22" ht="16.5" customHeight="1">
      <c r="B14" s="77" t="s">
        <v>75</v>
      </c>
      <c r="C14" s="73"/>
      <c r="D14" s="73"/>
      <c r="E14" s="73"/>
      <c r="F14" s="73"/>
      <c r="G14" s="73"/>
      <c r="H14" s="73"/>
      <c r="I14" s="73"/>
      <c r="J14" s="73"/>
      <c r="K14" s="73"/>
      <c r="L14" s="78"/>
      <c r="M14" s="60"/>
      <c r="N14" s="63"/>
      <c r="O14" s="63"/>
      <c r="P14" s="63"/>
      <c r="Q14" s="63"/>
      <c r="R14" s="63"/>
      <c r="S14" s="63"/>
      <c r="T14" s="63"/>
      <c r="U14" s="63"/>
      <c r="V14" s="63"/>
    </row>
    <row r="15" spans="2:22" ht="16.5" customHeight="1">
      <c r="B15" s="77" t="s">
        <v>76</v>
      </c>
      <c r="C15" s="73"/>
      <c r="D15" s="73"/>
      <c r="E15" s="73"/>
      <c r="F15" s="73"/>
      <c r="G15" s="73"/>
      <c r="H15" s="73"/>
      <c r="I15" s="73"/>
      <c r="J15" s="73"/>
      <c r="K15" s="73"/>
      <c r="L15" s="78"/>
      <c r="M15" s="60"/>
      <c r="N15" s="63"/>
      <c r="O15" s="63"/>
      <c r="P15" s="63"/>
      <c r="Q15" s="63"/>
      <c r="R15" s="63"/>
      <c r="S15" s="63"/>
      <c r="T15" s="63"/>
      <c r="U15" s="63"/>
      <c r="V15" s="63"/>
    </row>
    <row r="16" spans="2:22" ht="16.5" customHeight="1">
      <c r="B16" s="79"/>
      <c r="C16" s="73"/>
      <c r="D16" s="73"/>
      <c r="E16" s="73"/>
      <c r="F16" s="73"/>
      <c r="G16" s="73"/>
      <c r="H16" s="73"/>
      <c r="I16" s="73"/>
      <c r="J16" s="73"/>
      <c r="K16" s="73"/>
      <c r="L16" s="78"/>
      <c r="M16" s="60"/>
      <c r="N16" s="63"/>
      <c r="O16" s="63"/>
      <c r="P16" s="63"/>
      <c r="Q16" s="63"/>
      <c r="R16" s="63"/>
      <c r="S16" s="63"/>
      <c r="T16" s="63"/>
      <c r="U16" s="63"/>
      <c r="V16" s="63"/>
    </row>
    <row r="17" spans="2:22" ht="16.5" customHeight="1">
      <c r="B17" s="79" t="s">
        <v>135</v>
      </c>
      <c r="C17" s="73"/>
      <c r="D17" s="73"/>
      <c r="E17" s="73"/>
      <c r="F17" s="73"/>
      <c r="G17" s="73"/>
      <c r="H17" s="73"/>
      <c r="I17" s="73"/>
      <c r="J17" s="73"/>
      <c r="K17" s="73"/>
      <c r="L17" s="78"/>
      <c r="M17" s="60"/>
      <c r="N17" s="63"/>
      <c r="O17" s="63"/>
      <c r="P17" s="63"/>
      <c r="Q17" s="63"/>
      <c r="R17" s="63"/>
      <c r="S17" s="63"/>
      <c r="T17" s="63"/>
      <c r="U17" s="63"/>
      <c r="V17" s="63"/>
    </row>
    <row r="18" spans="2:22" ht="16.5" customHeight="1">
      <c r="B18" s="77" t="s">
        <v>77</v>
      </c>
      <c r="C18" s="73"/>
      <c r="D18" s="73"/>
      <c r="E18" s="73"/>
      <c r="F18" s="73"/>
      <c r="G18" s="73"/>
      <c r="H18" s="73"/>
      <c r="I18" s="73"/>
      <c r="J18" s="73"/>
      <c r="K18" s="73"/>
      <c r="L18" s="78"/>
      <c r="M18" s="60"/>
      <c r="N18" s="63"/>
      <c r="O18" s="63"/>
      <c r="P18" s="63"/>
      <c r="Q18" s="63"/>
      <c r="R18" s="63"/>
      <c r="S18" s="63"/>
      <c r="T18" s="63"/>
      <c r="U18" s="63"/>
      <c r="V18" s="63"/>
    </row>
    <row r="19" spans="2:22" ht="16.5" customHeight="1">
      <c r="B19" s="79" t="s">
        <v>93</v>
      </c>
      <c r="C19" s="73"/>
      <c r="D19" s="73"/>
      <c r="E19" s="73"/>
      <c r="F19" s="73"/>
      <c r="G19" s="73"/>
      <c r="H19" s="73"/>
      <c r="I19" s="73"/>
      <c r="J19" s="73"/>
      <c r="K19" s="73"/>
      <c r="L19" s="78"/>
      <c r="M19" s="60"/>
      <c r="N19" s="63"/>
      <c r="O19" s="63"/>
      <c r="P19" s="63"/>
      <c r="Q19" s="63"/>
      <c r="R19" s="63"/>
      <c r="S19" s="63"/>
      <c r="T19" s="63"/>
      <c r="U19" s="63"/>
      <c r="V19" s="63"/>
    </row>
    <row r="20" spans="2:22" ht="16.5" customHeight="1">
      <c r="B20" s="77" t="s">
        <v>136</v>
      </c>
      <c r="C20" s="73"/>
      <c r="D20" s="73"/>
      <c r="E20" s="73"/>
      <c r="F20" s="73"/>
      <c r="G20" s="73"/>
      <c r="H20" s="73"/>
      <c r="I20" s="73"/>
      <c r="J20" s="73"/>
      <c r="K20" s="73"/>
      <c r="L20" s="78"/>
      <c r="M20" s="60"/>
      <c r="N20" s="63"/>
      <c r="O20" s="63"/>
      <c r="P20" s="63"/>
      <c r="Q20" s="63"/>
      <c r="R20" s="63"/>
      <c r="S20" s="63"/>
      <c r="T20" s="63"/>
      <c r="U20" s="63"/>
      <c r="V20" s="63"/>
    </row>
    <row r="21" spans="2:22" ht="16.5" customHeight="1">
      <c r="B21" s="77" t="s">
        <v>78</v>
      </c>
      <c r="C21" s="73"/>
      <c r="D21" s="73"/>
      <c r="E21" s="73"/>
      <c r="F21" s="73"/>
      <c r="G21" s="73"/>
      <c r="H21" s="73"/>
      <c r="I21" s="73"/>
      <c r="J21" s="73"/>
      <c r="K21" s="73"/>
      <c r="L21" s="78"/>
      <c r="M21" s="60"/>
      <c r="N21" s="63"/>
      <c r="O21" s="63"/>
      <c r="P21" s="63"/>
      <c r="Q21" s="63"/>
      <c r="R21" s="63"/>
      <c r="S21" s="63"/>
      <c r="T21" s="63"/>
      <c r="U21" s="63"/>
      <c r="V21" s="63"/>
    </row>
    <row r="22" spans="2:22" ht="16.5" customHeight="1">
      <c r="B22" s="79" t="s">
        <v>94</v>
      </c>
      <c r="C22" s="73"/>
      <c r="D22" s="73"/>
      <c r="E22" s="73"/>
      <c r="F22" s="73"/>
      <c r="G22" s="73"/>
      <c r="H22" s="73"/>
      <c r="I22" s="73"/>
      <c r="J22" s="73"/>
      <c r="K22" s="73"/>
      <c r="L22" s="78"/>
      <c r="M22" s="60"/>
      <c r="N22" s="63"/>
      <c r="O22" s="63"/>
      <c r="P22" s="63"/>
      <c r="Q22" s="63"/>
      <c r="R22" s="63"/>
      <c r="S22" s="63"/>
      <c r="T22" s="63"/>
      <c r="U22" s="63"/>
      <c r="V22" s="63"/>
    </row>
    <row r="23" spans="2:22" ht="16.5" customHeight="1">
      <c r="B23" s="79"/>
      <c r="C23" s="73"/>
      <c r="D23" s="73"/>
      <c r="E23" s="73"/>
      <c r="F23" s="73"/>
      <c r="G23" s="73"/>
      <c r="H23" s="73"/>
      <c r="I23" s="73"/>
      <c r="J23" s="73"/>
      <c r="K23" s="73"/>
      <c r="L23" s="78"/>
      <c r="M23" s="60"/>
      <c r="N23" s="63"/>
      <c r="O23" s="63"/>
      <c r="P23" s="63"/>
      <c r="Q23" s="63"/>
      <c r="R23" s="63"/>
      <c r="S23" s="63"/>
      <c r="T23" s="63"/>
      <c r="U23" s="63"/>
      <c r="V23" s="63"/>
    </row>
    <row r="24" spans="2:22" ht="16.5" customHeight="1" thickBot="1">
      <c r="B24" s="80"/>
      <c r="C24" s="81"/>
      <c r="D24" s="81"/>
      <c r="E24" s="81"/>
      <c r="F24" s="81"/>
      <c r="G24" s="81"/>
      <c r="H24" s="81"/>
      <c r="I24" s="81"/>
      <c r="J24" s="81"/>
      <c r="K24" s="81"/>
      <c r="L24" s="82"/>
      <c r="M24" s="60"/>
      <c r="N24" s="63"/>
      <c r="O24" s="63"/>
      <c r="P24" s="63"/>
      <c r="Q24" s="63"/>
      <c r="R24" s="63"/>
      <c r="S24" s="63"/>
      <c r="T24" s="63"/>
      <c r="U24" s="63"/>
      <c r="V24" s="63"/>
    </row>
    <row r="25" spans="2:22" ht="16.5" customHeight="1">
      <c r="B25" s="62"/>
      <c r="C25" s="60"/>
      <c r="D25" s="60"/>
      <c r="E25" s="60"/>
      <c r="F25" s="60"/>
      <c r="G25" s="60"/>
      <c r="H25" s="60"/>
      <c r="I25" s="60"/>
      <c r="J25" s="60"/>
      <c r="K25" s="60"/>
      <c r="L25" s="60"/>
      <c r="M25" s="60"/>
      <c r="N25" s="63"/>
      <c r="O25" s="63"/>
      <c r="P25" s="63"/>
      <c r="Q25" s="63"/>
      <c r="R25" s="63"/>
      <c r="S25" s="63"/>
      <c r="T25" s="63"/>
      <c r="U25" s="63"/>
      <c r="V25" s="63"/>
    </row>
    <row r="26" spans="2:22" ht="16.5" customHeight="1" thickBot="1">
      <c r="B26" s="73" t="s">
        <v>79</v>
      </c>
      <c r="C26" s="73"/>
      <c r="D26" s="73"/>
      <c r="E26" s="73"/>
      <c r="F26" s="73"/>
      <c r="G26" s="73"/>
      <c r="H26" s="73"/>
      <c r="I26" s="73"/>
      <c r="J26" s="73"/>
      <c r="K26" s="73"/>
      <c r="L26" s="73"/>
      <c r="M26" s="63"/>
      <c r="N26" s="63"/>
    </row>
    <row r="27" spans="2:22" ht="16.5" customHeight="1">
      <c r="B27" s="74" t="s">
        <v>80</v>
      </c>
      <c r="C27" s="75"/>
      <c r="D27" s="75"/>
      <c r="E27" s="75"/>
      <c r="F27" s="75"/>
      <c r="G27" s="75"/>
      <c r="H27" s="75"/>
      <c r="I27" s="75"/>
      <c r="J27" s="75"/>
      <c r="K27" s="75"/>
      <c r="L27" s="76"/>
    </row>
    <row r="28" spans="2:22" ht="16.5" customHeight="1">
      <c r="B28" s="79"/>
      <c r="C28" s="73"/>
      <c r="D28" s="73"/>
      <c r="E28" s="73"/>
      <c r="F28" s="73"/>
      <c r="G28" s="73"/>
      <c r="H28" s="73"/>
      <c r="I28" s="73"/>
      <c r="J28" s="73"/>
      <c r="K28" s="73"/>
      <c r="L28" s="78"/>
    </row>
    <row r="29" spans="2:22" ht="16.5" customHeight="1">
      <c r="B29" s="77" t="s">
        <v>81</v>
      </c>
      <c r="C29" s="73"/>
      <c r="D29" s="73"/>
      <c r="E29" s="73"/>
      <c r="F29" s="73"/>
      <c r="G29" s="73"/>
      <c r="H29" s="73"/>
      <c r="I29" s="73"/>
      <c r="J29" s="73"/>
      <c r="K29" s="73"/>
      <c r="L29" s="78"/>
    </row>
    <row r="30" spans="2:22" ht="16.5" customHeight="1">
      <c r="B30" s="77" t="s">
        <v>82</v>
      </c>
      <c r="C30" s="73"/>
      <c r="D30" s="73"/>
      <c r="E30" s="73"/>
      <c r="F30" s="73"/>
      <c r="G30" s="73"/>
      <c r="H30" s="73"/>
      <c r="I30" s="73"/>
      <c r="J30" s="73"/>
      <c r="K30" s="73"/>
      <c r="L30" s="78"/>
    </row>
    <row r="31" spans="2:22" ht="16.5" customHeight="1">
      <c r="B31" s="83" t="s">
        <v>83</v>
      </c>
      <c r="C31" s="73" t="s">
        <v>84</v>
      </c>
      <c r="D31" s="73"/>
      <c r="E31" s="73"/>
      <c r="F31" s="73"/>
      <c r="G31" s="73"/>
      <c r="H31" s="73"/>
      <c r="I31" s="73"/>
      <c r="J31" s="73"/>
      <c r="K31" s="73"/>
      <c r="L31" s="78"/>
    </row>
    <row r="32" spans="2:22" ht="16.5" customHeight="1">
      <c r="B32" s="77" t="s">
        <v>85</v>
      </c>
      <c r="C32" s="73" t="s">
        <v>262</v>
      </c>
      <c r="D32" s="73"/>
      <c r="E32" s="73"/>
      <c r="F32" s="73"/>
      <c r="G32" s="73"/>
      <c r="H32" s="73"/>
      <c r="I32" s="73"/>
      <c r="J32" s="73"/>
      <c r="K32" s="73"/>
      <c r="L32" s="78"/>
    </row>
    <row r="33" spans="2:12" ht="16.5" customHeight="1">
      <c r="B33" s="83" t="s">
        <v>83</v>
      </c>
      <c r="C33" s="73" t="s">
        <v>86</v>
      </c>
      <c r="D33" s="73"/>
      <c r="E33" s="73"/>
      <c r="F33" s="73"/>
      <c r="G33" s="73"/>
      <c r="H33" s="73"/>
      <c r="I33" s="73"/>
      <c r="J33" s="73"/>
      <c r="K33" s="73"/>
      <c r="L33" s="78"/>
    </row>
    <row r="34" spans="2:12" ht="16.5" customHeight="1">
      <c r="B34" s="77"/>
      <c r="C34" s="73"/>
      <c r="D34" s="73"/>
      <c r="E34" s="73"/>
      <c r="F34" s="73"/>
      <c r="G34" s="73"/>
      <c r="H34" s="73"/>
      <c r="I34" s="73"/>
      <c r="J34" s="73"/>
      <c r="K34" s="73"/>
      <c r="L34" s="78"/>
    </row>
    <row r="35" spans="2:12" ht="16.5" customHeight="1">
      <c r="B35" s="77" t="s">
        <v>87</v>
      </c>
      <c r="C35" s="73"/>
      <c r="D35" s="73"/>
      <c r="E35" s="73"/>
      <c r="F35" s="73"/>
      <c r="G35" s="73"/>
      <c r="H35" s="73"/>
      <c r="I35" s="73"/>
      <c r="J35" s="73"/>
      <c r="K35" s="73"/>
      <c r="L35" s="78"/>
    </row>
    <row r="36" spans="2:12" ht="16.5" customHeight="1">
      <c r="B36" s="77" t="s">
        <v>88</v>
      </c>
      <c r="C36" s="73"/>
      <c r="D36" s="73"/>
      <c r="E36" s="73"/>
      <c r="F36" s="73"/>
      <c r="G36" s="73"/>
      <c r="H36" s="73"/>
      <c r="I36" s="73"/>
      <c r="J36" s="73"/>
      <c r="K36" s="73"/>
      <c r="L36" s="78"/>
    </row>
    <row r="37" spans="2:12" ht="16.5" customHeight="1">
      <c r="B37" s="83" t="s">
        <v>83</v>
      </c>
      <c r="C37" s="73" t="s">
        <v>89</v>
      </c>
      <c r="D37" s="73"/>
      <c r="E37" s="73"/>
      <c r="F37" s="73"/>
      <c r="G37" s="73"/>
      <c r="H37" s="73"/>
      <c r="I37" s="73"/>
      <c r="J37" s="73"/>
      <c r="K37" s="73"/>
      <c r="L37" s="78"/>
    </row>
    <row r="38" spans="2:12" ht="16.5" customHeight="1">
      <c r="B38" s="83" t="s">
        <v>83</v>
      </c>
      <c r="C38" s="73" t="s">
        <v>90</v>
      </c>
      <c r="D38" s="73"/>
      <c r="E38" s="73"/>
      <c r="F38" s="73"/>
      <c r="G38" s="73"/>
      <c r="H38" s="73"/>
      <c r="I38" s="73"/>
      <c r="J38" s="73"/>
      <c r="K38" s="73"/>
      <c r="L38" s="78"/>
    </row>
    <row r="39" spans="2:12" ht="16.5" customHeight="1">
      <c r="B39" s="83" t="s">
        <v>83</v>
      </c>
      <c r="C39" s="73" t="s">
        <v>91</v>
      </c>
      <c r="D39" s="73"/>
      <c r="E39" s="73"/>
      <c r="F39" s="73"/>
      <c r="G39" s="73"/>
      <c r="H39" s="73"/>
      <c r="I39" s="73"/>
      <c r="J39" s="73"/>
      <c r="K39" s="73"/>
      <c r="L39" s="78"/>
    </row>
    <row r="40" spans="2:12" ht="16.5" customHeight="1" thickBot="1">
      <c r="B40" s="84"/>
      <c r="C40" s="81"/>
      <c r="D40" s="81"/>
      <c r="E40" s="81"/>
      <c r="F40" s="81"/>
      <c r="G40" s="81"/>
      <c r="H40" s="81"/>
      <c r="I40" s="81"/>
      <c r="J40" s="81"/>
      <c r="K40" s="81"/>
      <c r="L40" s="82"/>
    </row>
    <row r="41" spans="2:12" ht="16.5" customHeight="1"/>
  </sheetData>
  <phoneticPr fontId="3"/>
  <printOptions horizontalCentered="1" verticalCentered="1"/>
  <pageMargins left="0.70866141732283472" right="0.51181102362204722" top="0.39370078740157483" bottom="0.3937007874015748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E9BE-1FE3-44BE-82A7-850858098A58}">
  <sheetPr>
    <tabColor rgb="FFFFFF99"/>
  </sheetPr>
  <dimension ref="B1:J10"/>
  <sheetViews>
    <sheetView topLeftCell="B1" workbookViewId="0">
      <selection activeCell="D5" sqref="D5:E5"/>
    </sheetView>
  </sheetViews>
  <sheetFormatPr defaultRowHeight="14.25"/>
  <cols>
    <col min="1" max="1" width="2.25" customWidth="1"/>
    <col min="2" max="2" width="8" customWidth="1"/>
    <col min="3" max="3" width="14.75" customWidth="1"/>
    <col min="4" max="4" width="29" customWidth="1"/>
    <col min="5" max="5" width="8.75" customWidth="1"/>
    <col min="6" max="6" width="54" customWidth="1"/>
    <col min="7" max="7" width="18.75" customWidth="1"/>
  </cols>
  <sheetData>
    <row r="1" spans="2:10" ht="18">
      <c r="B1" s="85"/>
    </row>
    <row r="2" spans="2:10">
      <c r="F2" s="47"/>
      <c r="G2" s="47"/>
    </row>
    <row r="3" spans="2:10" ht="18.75">
      <c r="B3" s="107" t="s">
        <v>144</v>
      </c>
      <c r="C3" s="47"/>
      <c r="D3" s="86"/>
      <c r="E3" s="86"/>
      <c r="J3" s="87"/>
    </row>
    <row r="4" spans="2:10" ht="32.25" customHeight="1">
      <c r="B4" s="314" t="s">
        <v>138</v>
      </c>
      <c r="C4" s="315"/>
      <c r="D4" s="316" t="s">
        <v>140</v>
      </c>
      <c r="E4" s="317"/>
      <c r="F4" s="88" t="s">
        <v>137</v>
      </c>
      <c r="J4" s="87"/>
    </row>
    <row r="5" spans="2:10" ht="35.25" customHeight="1">
      <c r="B5" s="89" t="s">
        <v>102</v>
      </c>
      <c r="C5" s="88" t="s">
        <v>101</v>
      </c>
      <c r="D5" s="318">
        <v>7</v>
      </c>
      <c r="E5" s="319"/>
      <c r="F5" s="106" t="s">
        <v>145</v>
      </c>
      <c r="J5" s="87"/>
    </row>
    <row r="6" spans="2:10" ht="35.25" customHeight="1">
      <c r="B6" s="88" t="s">
        <v>95</v>
      </c>
      <c r="C6" s="109"/>
      <c r="D6" s="309" t="s">
        <v>103</v>
      </c>
      <c r="E6" s="110"/>
      <c r="F6" s="108"/>
      <c r="J6" s="87"/>
    </row>
    <row r="7" spans="2:10" ht="35.25" customHeight="1">
      <c r="B7" s="311" t="s">
        <v>96</v>
      </c>
      <c r="C7" s="109" t="s">
        <v>97</v>
      </c>
      <c r="D7" s="310" t="s">
        <v>104</v>
      </c>
      <c r="E7" s="111" t="str">
        <f>IF(D7="令和○年○月○日","",TEXT(D7,"(AAA)"))</f>
        <v/>
      </c>
      <c r="F7" s="106" t="s">
        <v>141</v>
      </c>
      <c r="J7" s="87"/>
    </row>
    <row r="8" spans="2:10" ht="35.25" customHeight="1">
      <c r="B8" s="312"/>
      <c r="C8" s="112" t="s">
        <v>98</v>
      </c>
      <c r="D8" s="310" t="s">
        <v>104</v>
      </c>
      <c r="E8" s="111" t="str">
        <f t="shared" ref="E8:E10" si="0">IF(D8="令和○年○月○日","",TEXT(D8,"(AAA)"))</f>
        <v/>
      </c>
      <c r="F8" s="106" t="s">
        <v>139</v>
      </c>
      <c r="J8" s="87"/>
    </row>
    <row r="9" spans="2:10" ht="35.25" customHeight="1">
      <c r="B9" s="312"/>
      <c r="C9" s="112" t="s">
        <v>99</v>
      </c>
      <c r="D9" s="310" t="s">
        <v>104</v>
      </c>
      <c r="E9" s="111" t="str">
        <f t="shared" si="0"/>
        <v/>
      </c>
      <c r="F9" s="106" t="s">
        <v>143</v>
      </c>
      <c r="J9" s="87"/>
    </row>
    <row r="10" spans="2:10" ht="35.25" customHeight="1">
      <c r="B10" s="313"/>
      <c r="C10" s="109" t="s">
        <v>100</v>
      </c>
      <c r="D10" s="310" t="s">
        <v>104</v>
      </c>
      <c r="E10" s="111" t="str">
        <f t="shared" si="0"/>
        <v/>
      </c>
      <c r="F10" s="106" t="s">
        <v>142</v>
      </c>
      <c r="J10" s="87"/>
    </row>
  </sheetData>
  <mergeCells count="4">
    <mergeCell ref="B7:B10"/>
    <mergeCell ref="B4:C4"/>
    <mergeCell ref="D4:E4"/>
    <mergeCell ref="D5:E5"/>
  </mergeCells>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C7820-AF15-4F2E-B8BD-D7CB206E2410}">
  <sheetPr>
    <tabColor rgb="FFFFFF99"/>
  </sheetPr>
  <dimension ref="A1:AW81"/>
  <sheetViews>
    <sheetView view="pageBreakPreview" zoomScaleNormal="85" zoomScaleSheetLayoutView="100" workbookViewId="0">
      <selection activeCell="B4" sqref="B4"/>
    </sheetView>
  </sheetViews>
  <sheetFormatPr defaultRowHeight="14.25"/>
  <cols>
    <col min="1" max="1" width="1.25" customWidth="1"/>
    <col min="2" max="3" width="3.75" customWidth="1"/>
    <col min="4" max="4" width="6.25" style="4" customWidth="1"/>
    <col min="5" max="35" width="4.875" customWidth="1"/>
    <col min="36" max="37" width="2.125" customWidth="1"/>
    <col min="38" max="38" width="5.375" customWidth="1"/>
    <col min="39" max="40" width="5.875" customWidth="1"/>
    <col min="41" max="41" width="4.75" customWidth="1"/>
    <col min="42" max="45" width="7.625" customWidth="1"/>
    <col min="46" max="46" width="5.875" customWidth="1"/>
    <col min="47" max="47" width="13" customWidth="1"/>
    <col min="49" max="49" width="9.875" bestFit="1" customWidth="1"/>
  </cols>
  <sheetData>
    <row r="1" spans="1:49" ht="21">
      <c r="A1" s="324"/>
      <c r="B1" s="345" t="s">
        <v>65</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1" t="s">
        <v>46</v>
      </c>
      <c r="AL1" s="363" t="s">
        <v>250</v>
      </c>
      <c r="AM1" s="90" t="s">
        <v>3</v>
      </c>
      <c r="AN1" s="91" t="s">
        <v>106</v>
      </c>
      <c r="AO1" s="91" t="s">
        <v>105</v>
      </c>
    </row>
    <row r="2" spans="1:49" ht="14.25" customHeight="1">
      <c r="A2" s="324"/>
      <c r="K2" s="1" t="s">
        <v>0</v>
      </c>
      <c r="U2" s="1" t="s">
        <v>6</v>
      </c>
      <c r="AL2" s="363"/>
      <c r="AM2" s="90" t="s">
        <v>4</v>
      </c>
      <c r="AN2" s="91" t="s">
        <v>107</v>
      </c>
      <c r="AO2" s="91" t="s">
        <v>105</v>
      </c>
      <c r="AP2" s="300"/>
    </row>
    <row r="3" spans="1:49">
      <c r="A3" s="324"/>
      <c r="B3" s="322" t="s">
        <v>251</v>
      </c>
      <c r="C3" s="322"/>
      <c r="D3" s="322" t="str">
        <f>初期入力!D6</f>
        <v>○○○改良工事</v>
      </c>
      <c r="E3" s="322"/>
      <c r="F3" s="322"/>
      <c r="G3" s="322"/>
      <c r="H3" s="322"/>
      <c r="I3" s="322"/>
      <c r="J3" s="322"/>
      <c r="K3" s="323" t="str">
        <f>初期入力!D7</f>
        <v>令和○年○月○日</v>
      </c>
      <c r="L3" s="323"/>
      <c r="M3" s="323"/>
      <c r="N3" s="323"/>
      <c r="O3" s="1" t="s">
        <v>1</v>
      </c>
      <c r="P3" s="320" t="str">
        <f>初期入力!D10</f>
        <v>令和○年○月○日</v>
      </c>
      <c r="Q3" s="320"/>
      <c r="R3" s="320"/>
      <c r="S3" s="320"/>
      <c r="T3" s="3"/>
      <c r="U3" s="322" t="s">
        <v>7</v>
      </c>
      <c r="V3" s="322"/>
      <c r="W3" s="322"/>
      <c r="X3" s="320"/>
      <c r="Y3" s="320"/>
      <c r="Z3" s="320"/>
      <c r="AA3" s="320"/>
      <c r="AB3" s="2" t="s">
        <v>1</v>
      </c>
      <c r="AC3" s="321" t="s">
        <v>8</v>
      </c>
      <c r="AD3" s="321"/>
      <c r="AE3" s="321"/>
      <c r="AF3" s="320"/>
      <c r="AG3" s="320"/>
      <c r="AH3" s="320"/>
      <c r="AI3" s="320"/>
      <c r="AJ3" s="3"/>
      <c r="AK3" s="3"/>
      <c r="AL3" s="301"/>
      <c r="AM3" s="302"/>
    </row>
    <row r="4" spans="1:49">
      <c r="A4" s="324"/>
      <c r="B4" s="1"/>
      <c r="M4" s="2"/>
      <c r="N4" s="2"/>
      <c r="O4" s="2"/>
      <c r="P4" s="2"/>
      <c r="Q4" s="1"/>
      <c r="R4" s="2"/>
      <c r="S4" s="2"/>
      <c r="T4" s="2"/>
      <c r="U4" s="2"/>
      <c r="AL4" s="301"/>
      <c r="AM4" s="303"/>
      <c r="AQ4" t="s">
        <v>36</v>
      </c>
    </row>
    <row r="5" spans="1:49" s="8" customFormat="1" ht="11.1" customHeight="1">
      <c r="A5" s="324"/>
      <c r="B5" s="330"/>
      <c r="C5" s="331"/>
      <c r="D5" s="331"/>
      <c r="E5" s="6">
        <v>1</v>
      </c>
      <c r="F5" s="6">
        <v>2</v>
      </c>
      <c r="G5" s="6">
        <v>3</v>
      </c>
      <c r="H5" s="6">
        <v>4</v>
      </c>
      <c r="I5" s="6">
        <v>5</v>
      </c>
      <c r="J5" s="6">
        <v>6</v>
      </c>
      <c r="K5" s="6">
        <v>7</v>
      </c>
      <c r="L5" s="6">
        <v>8</v>
      </c>
      <c r="M5" s="6">
        <v>9</v>
      </c>
      <c r="N5" s="6">
        <v>10</v>
      </c>
      <c r="O5" s="6">
        <v>11</v>
      </c>
      <c r="P5" s="6">
        <v>12</v>
      </c>
      <c r="Q5" s="6">
        <v>13</v>
      </c>
      <c r="R5" s="6">
        <v>14</v>
      </c>
      <c r="S5" s="6">
        <v>15</v>
      </c>
      <c r="T5" s="6">
        <v>16</v>
      </c>
      <c r="U5" s="6">
        <v>17</v>
      </c>
      <c r="V5" s="6">
        <v>18</v>
      </c>
      <c r="W5" s="6">
        <v>19</v>
      </c>
      <c r="X5" s="6">
        <v>20</v>
      </c>
      <c r="Y5" s="6">
        <v>21</v>
      </c>
      <c r="Z5" s="6">
        <v>22</v>
      </c>
      <c r="AA5" s="6">
        <v>23</v>
      </c>
      <c r="AB5" s="6">
        <v>24</v>
      </c>
      <c r="AC5" s="6">
        <v>25</v>
      </c>
      <c r="AD5" s="6">
        <v>26</v>
      </c>
      <c r="AE5" s="6">
        <v>27</v>
      </c>
      <c r="AF5" s="6">
        <v>28</v>
      </c>
      <c r="AG5" s="6">
        <v>29</v>
      </c>
      <c r="AH5" s="6">
        <v>30</v>
      </c>
      <c r="AI5" s="7">
        <v>31</v>
      </c>
      <c r="AO5" s="48"/>
      <c r="AP5" s="49" t="s">
        <v>34</v>
      </c>
      <c r="AQ5" s="49" t="s">
        <v>42</v>
      </c>
      <c r="AR5" s="49" t="s">
        <v>35</v>
      </c>
      <c r="AS5" s="49" t="s">
        <v>48</v>
      </c>
    </row>
    <row r="6" spans="1:49" s="8" customFormat="1" ht="11.1" customHeight="1" thickBot="1">
      <c r="A6" s="324"/>
      <c r="B6" s="337">
        <f>初期入力!D5</f>
        <v>7</v>
      </c>
      <c r="C6" s="338"/>
      <c r="D6" s="5" t="s">
        <v>2</v>
      </c>
      <c r="E6" s="5" t="str">
        <f>TEXT($B$6+2018&amp;"/"&amp;休日等取得計画調書!$B$7&amp;"/"&amp;休日等取得計画調書!E5,"aaa")</f>
        <v>火</v>
      </c>
      <c r="F6" s="5" t="str">
        <f>TEXT($B$6+2018&amp;"/"&amp;休日等取得計画調書!$B$7&amp;"/"&amp;休日等取得計画調書!F5,"aaa")</f>
        <v>水</v>
      </c>
      <c r="G6" s="5" t="str">
        <f>TEXT($B$6+2018&amp;"/"&amp;休日等取得計画調書!$B$7&amp;"/"&amp;休日等取得計画調書!G5,"aaa")</f>
        <v>木</v>
      </c>
      <c r="H6" s="5" t="str">
        <f>TEXT($B$6+2018&amp;"/"&amp;休日等取得計画調書!$B$7&amp;"/"&amp;休日等取得計画調書!H5,"aaa")</f>
        <v>金</v>
      </c>
      <c r="I6" s="5" t="str">
        <f>TEXT($B$6+2018&amp;"/"&amp;休日等取得計画調書!$B$7&amp;"/"&amp;休日等取得計画調書!I5,"aaa")</f>
        <v>土</v>
      </c>
      <c r="J6" s="5" t="str">
        <f>TEXT($B$6+2018&amp;"/"&amp;休日等取得計画調書!$B$7&amp;"/"&amp;休日等取得計画調書!J5,"aaa")</f>
        <v>日</v>
      </c>
      <c r="K6" s="5" t="str">
        <f>TEXT($B$6+2018&amp;"/"&amp;休日等取得計画調書!$B$7&amp;"/"&amp;休日等取得計画調書!K5,"aaa")</f>
        <v>月</v>
      </c>
      <c r="L6" s="5" t="str">
        <f>TEXT($B$6+2018&amp;"/"&amp;休日等取得計画調書!$B$7&amp;"/"&amp;休日等取得計画調書!L5,"aaa")</f>
        <v>火</v>
      </c>
      <c r="M6" s="5" t="str">
        <f>TEXT($B$6+2018&amp;"/"&amp;休日等取得計画調書!$B$7&amp;"/"&amp;休日等取得計画調書!M5,"aaa")</f>
        <v>水</v>
      </c>
      <c r="N6" s="5" t="str">
        <f>TEXT($B$6+2018&amp;"/"&amp;休日等取得計画調書!$B$7&amp;"/"&amp;休日等取得計画調書!N5,"aaa")</f>
        <v>木</v>
      </c>
      <c r="O6" s="5" t="str">
        <f>TEXT($B$6+2018&amp;"/"&amp;休日等取得計画調書!$B$7&amp;"/"&amp;休日等取得計画調書!O5,"aaa")</f>
        <v>金</v>
      </c>
      <c r="P6" s="5" t="str">
        <f>TEXT($B$6+2018&amp;"/"&amp;休日等取得計画調書!$B$7&amp;"/"&amp;休日等取得計画調書!P5,"aaa")</f>
        <v>土</v>
      </c>
      <c r="Q6" s="5" t="str">
        <f>TEXT($B$6+2018&amp;"/"&amp;休日等取得計画調書!$B$7&amp;"/"&amp;休日等取得計画調書!Q5,"aaa")</f>
        <v>日</v>
      </c>
      <c r="R6" s="5" t="str">
        <f>TEXT($B$6+2018&amp;"/"&amp;休日等取得計画調書!$B$7&amp;"/"&amp;休日等取得計画調書!R5,"aaa")</f>
        <v>月</v>
      </c>
      <c r="S6" s="5" t="str">
        <f>TEXT($B$6+2018&amp;"/"&amp;休日等取得計画調書!$B$7&amp;"/"&amp;休日等取得計画調書!S5,"aaa")</f>
        <v>火</v>
      </c>
      <c r="T6" s="5" t="str">
        <f>TEXT($B$6+2018&amp;"/"&amp;休日等取得計画調書!$B$7&amp;"/"&amp;休日等取得計画調書!T5,"aaa")</f>
        <v>水</v>
      </c>
      <c r="U6" s="5" t="str">
        <f>TEXT($B$6+2018&amp;"/"&amp;休日等取得計画調書!$B$7&amp;"/"&amp;休日等取得計画調書!U5,"aaa")</f>
        <v>木</v>
      </c>
      <c r="V6" s="5" t="str">
        <f>TEXT($B$6+2018&amp;"/"&amp;休日等取得計画調書!$B$7&amp;"/"&amp;休日等取得計画調書!V5,"aaa")</f>
        <v>金</v>
      </c>
      <c r="W6" s="5" t="str">
        <f>TEXT($B$6+2018&amp;"/"&amp;休日等取得計画調書!$B$7&amp;"/"&amp;休日等取得計画調書!W5,"aaa")</f>
        <v>土</v>
      </c>
      <c r="X6" s="5" t="str">
        <f>TEXT($B$6+2018&amp;"/"&amp;休日等取得計画調書!$B$7&amp;"/"&amp;休日等取得計画調書!X5,"aaa")</f>
        <v>日</v>
      </c>
      <c r="Y6" s="5" t="str">
        <f>TEXT($B$6+2018&amp;"/"&amp;休日等取得計画調書!$B$7&amp;"/"&amp;休日等取得計画調書!Y5,"aaa")</f>
        <v>月</v>
      </c>
      <c r="Z6" s="5" t="str">
        <f>TEXT($B$6+2018&amp;"/"&amp;休日等取得計画調書!$B$7&amp;"/"&amp;休日等取得計画調書!Z5,"aaa")</f>
        <v>火</v>
      </c>
      <c r="AA6" s="5" t="str">
        <f>TEXT($B$6+2018&amp;"/"&amp;休日等取得計画調書!$B$7&amp;"/"&amp;休日等取得計画調書!AA5,"aaa")</f>
        <v>水</v>
      </c>
      <c r="AB6" s="5" t="str">
        <f>TEXT($B$6+2018&amp;"/"&amp;休日等取得計画調書!$B$7&amp;"/"&amp;休日等取得計画調書!AB5,"aaa")</f>
        <v>木</v>
      </c>
      <c r="AC6" s="5" t="str">
        <f>TEXT($B$6+2018&amp;"/"&amp;休日等取得計画調書!$B$7&amp;"/"&amp;休日等取得計画調書!AC5,"aaa")</f>
        <v>金</v>
      </c>
      <c r="AD6" s="5" t="str">
        <f>TEXT($B$6+2018&amp;"/"&amp;休日等取得計画調書!$B$7&amp;"/"&amp;休日等取得計画調書!AD5,"aaa")</f>
        <v>土</v>
      </c>
      <c r="AE6" s="5" t="str">
        <f>TEXT($B$6+2018&amp;"/"&amp;休日等取得計画調書!$B$7&amp;"/"&amp;休日等取得計画調書!AE5,"aaa")</f>
        <v>日</v>
      </c>
      <c r="AF6" s="5" t="str">
        <f>TEXT($B$6+2018&amp;"/"&amp;休日等取得計画調書!$B$7&amp;"/"&amp;休日等取得計画調書!AF5,"aaa")</f>
        <v>月</v>
      </c>
      <c r="AG6" s="5" t="str">
        <f>TEXT($B$6+2018&amp;"/"&amp;休日等取得計画調書!$B$7&amp;"/"&amp;休日等取得計画調書!AG5,"aaa")</f>
        <v>火</v>
      </c>
      <c r="AH6" s="5" t="str">
        <f>TEXT($B$6+2018&amp;"/"&amp;休日等取得計画調書!$B$7&amp;"/"&amp;休日等取得計画調書!AH5,"aaa")</f>
        <v>水</v>
      </c>
      <c r="AI6" s="9"/>
      <c r="AO6" s="48"/>
      <c r="AP6" s="48"/>
      <c r="AQ6" s="48"/>
      <c r="AR6" s="48"/>
      <c r="AS6" s="48"/>
    </row>
    <row r="7" spans="1:49" s="11" customFormat="1" ht="11.1" customHeight="1">
      <c r="A7" s="324"/>
      <c r="B7" s="334">
        <v>4</v>
      </c>
      <c r="C7" s="332" t="s">
        <v>5</v>
      </c>
      <c r="D7" s="10" t="s">
        <v>3</v>
      </c>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2"/>
      <c r="AL7" s="90" t="s">
        <v>3</v>
      </c>
      <c r="AM7" s="298" t="str">
        <f>IF(COUNTA(E7:AI7)=0,"",IF(実績調書取得率計算!G$66=1,"OK",IF(実績調書取得率計算!G$69=1,"OK","NG")))</f>
        <v/>
      </c>
      <c r="AO7" s="50"/>
      <c r="AP7" s="50">
        <f>COUNTIFS(E7:AI7,"■")</f>
        <v>0</v>
      </c>
      <c r="AQ7" s="50">
        <f>COUNTIFS(E7:AI7,"休")</f>
        <v>0</v>
      </c>
      <c r="AR7" s="50">
        <f>SUM(AP7:AQ7)</f>
        <v>0</v>
      </c>
      <c r="AS7" s="50"/>
    </row>
    <row r="8" spans="1:49" s="11" customFormat="1" ht="11.1" customHeight="1" thickBot="1">
      <c r="A8" s="324"/>
      <c r="B8" s="335"/>
      <c r="C8" s="328"/>
      <c r="D8" s="10" t="s">
        <v>4</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92"/>
      <c r="AL8" s="90" t="s">
        <v>4</v>
      </c>
      <c r="AM8" s="299" t="str">
        <f>IF(COUNTA(E8:AI8)=0,"",IF(実績調書取得率計算!G$67=1,"OK",IF(実績調書取得率計算!G$70=1,"OK","NG")))</f>
        <v/>
      </c>
      <c r="AO8" s="50"/>
      <c r="AP8" s="50"/>
      <c r="AQ8" s="50"/>
      <c r="AR8" s="50"/>
      <c r="AS8" s="50"/>
    </row>
    <row r="9" spans="1:49" s="11" customFormat="1" ht="11.1" customHeight="1">
      <c r="A9" s="324"/>
      <c r="B9" s="336"/>
      <c r="C9" s="333"/>
      <c r="D9" s="12"/>
      <c r="E9" s="93"/>
      <c r="F9" s="93"/>
      <c r="G9" s="93"/>
      <c r="H9" s="93"/>
      <c r="I9" s="93"/>
      <c r="J9" s="93"/>
      <c r="K9" s="93"/>
      <c r="L9" s="93"/>
      <c r="M9" s="93"/>
      <c r="N9" s="93"/>
      <c r="O9" s="93"/>
      <c r="P9" s="93"/>
      <c r="Q9" s="119"/>
      <c r="R9" s="119"/>
      <c r="S9" s="119"/>
      <c r="T9" s="119"/>
      <c r="U9" s="119"/>
      <c r="V9" s="119"/>
      <c r="W9" s="119"/>
      <c r="X9" s="119"/>
      <c r="Y9" s="119"/>
      <c r="Z9" s="119"/>
      <c r="AA9" s="119"/>
      <c r="AB9" s="119"/>
      <c r="AC9" s="119"/>
      <c r="AD9" s="119"/>
      <c r="AE9" s="119"/>
      <c r="AF9" s="119"/>
      <c r="AG9" s="93"/>
      <c r="AH9" s="93"/>
      <c r="AI9" s="94"/>
      <c r="AO9" s="50"/>
      <c r="AP9" s="50"/>
      <c r="AQ9" s="50"/>
      <c r="AR9" s="50"/>
      <c r="AS9" s="50"/>
    </row>
    <row r="10" spans="1:49" s="11" customFormat="1" ht="11.1" customHeight="1" thickBot="1">
      <c r="A10" s="324"/>
      <c r="B10" s="343">
        <v>5</v>
      </c>
      <c r="C10" s="327" t="s">
        <v>5</v>
      </c>
      <c r="D10" s="13" t="s">
        <v>2</v>
      </c>
      <c r="E10" s="5" t="str">
        <f>TEXT($B$6+2018&amp;"/"&amp;休日等取得計画調書!$B$10&amp;"/"&amp;休日等取得計画調書!E5,"aaa")</f>
        <v>木</v>
      </c>
      <c r="F10" s="5" t="str">
        <f>TEXT($B$6+2018&amp;"/"&amp;休日等取得計画調書!$B$10&amp;"/"&amp;休日等取得計画調書!F5,"aaa")</f>
        <v>金</v>
      </c>
      <c r="G10" s="5" t="str">
        <f>TEXT($B$6+2018&amp;"/"&amp;休日等取得計画調書!$B$10&amp;"/"&amp;休日等取得計画調書!G5,"aaa")</f>
        <v>土</v>
      </c>
      <c r="H10" s="5" t="str">
        <f>TEXT($B$6+2018&amp;"/"&amp;休日等取得計画調書!$B$10&amp;"/"&amp;休日等取得計画調書!H5,"aaa")</f>
        <v>日</v>
      </c>
      <c r="I10" s="5" t="str">
        <f>TEXT($B$6+2018&amp;"/"&amp;休日等取得計画調書!$B$10&amp;"/"&amp;休日等取得計画調書!I5,"aaa")</f>
        <v>月</v>
      </c>
      <c r="J10" s="5" t="str">
        <f>TEXT($B$6+2018&amp;"/"&amp;休日等取得計画調書!$B$10&amp;"/"&amp;休日等取得計画調書!J5,"aaa")</f>
        <v>火</v>
      </c>
      <c r="K10" s="5" t="str">
        <f>TEXT($B$6+2018&amp;"/"&amp;休日等取得計画調書!$B$10&amp;"/"&amp;休日等取得計画調書!K5,"aaa")</f>
        <v>水</v>
      </c>
      <c r="L10" s="5" t="str">
        <f>TEXT($B$6+2018&amp;"/"&amp;休日等取得計画調書!$B$10&amp;"/"&amp;休日等取得計画調書!L5,"aaa")</f>
        <v>木</v>
      </c>
      <c r="M10" s="5" t="str">
        <f>TEXT($B$6+2018&amp;"/"&amp;休日等取得計画調書!$B$10&amp;"/"&amp;休日等取得計画調書!M5,"aaa")</f>
        <v>金</v>
      </c>
      <c r="N10" s="5" t="str">
        <f>TEXT($B$6+2018&amp;"/"&amp;休日等取得計画調書!$B$10&amp;"/"&amp;休日等取得計画調書!N5,"aaa")</f>
        <v>土</v>
      </c>
      <c r="O10" s="5" t="str">
        <f>TEXT($B$6+2018&amp;"/"&amp;休日等取得計画調書!$B$10&amp;"/"&amp;休日等取得計画調書!O5,"aaa")</f>
        <v>日</v>
      </c>
      <c r="P10" s="5" t="str">
        <f>TEXT($B$6+2018&amp;"/"&amp;休日等取得計画調書!$B$10&amp;"/"&amp;休日等取得計画調書!P5,"aaa")</f>
        <v>月</v>
      </c>
      <c r="Q10" s="5" t="str">
        <f>TEXT($B$6+2018&amp;"/"&amp;休日等取得計画調書!$B$10&amp;"/"&amp;休日等取得計画調書!Q5,"aaa")</f>
        <v>火</v>
      </c>
      <c r="R10" s="5" t="str">
        <f>TEXT($B$6+2018&amp;"/"&amp;休日等取得計画調書!$B$10&amp;"/"&amp;休日等取得計画調書!R5,"aaa")</f>
        <v>水</v>
      </c>
      <c r="S10" s="5" t="str">
        <f>TEXT($B$6+2018&amp;"/"&amp;休日等取得計画調書!$B$10&amp;"/"&amp;休日等取得計画調書!S5,"aaa")</f>
        <v>木</v>
      </c>
      <c r="T10" s="5" t="str">
        <f>TEXT($B$6+2018&amp;"/"&amp;休日等取得計画調書!$B$10&amp;"/"&amp;休日等取得計画調書!T5,"aaa")</f>
        <v>金</v>
      </c>
      <c r="U10" s="5" t="str">
        <f>TEXT($B$6+2018&amp;"/"&amp;休日等取得計画調書!$B$10&amp;"/"&amp;休日等取得計画調書!U5,"aaa")</f>
        <v>土</v>
      </c>
      <c r="V10" s="5" t="str">
        <f>TEXT($B$6+2018&amp;"/"&amp;休日等取得計画調書!$B$10&amp;"/"&amp;休日等取得計画調書!V5,"aaa")</f>
        <v>日</v>
      </c>
      <c r="W10" s="5" t="str">
        <f>TEXT($B$6+2018&amp;"/"&amp;休日等取得計画調書!$B$10&amp;"/"&amp;休日等取得計画調書!W5,"aaa")</f>
        <v>月</v>
      </c>
      <c r="X10" s="5" t="str">
        <f>TEXT($B$6+2018&amp;"/"&amp;休日等取得計画調書!$B$10&amp;"/"&amp;休日等取得計画調書!X5,"aaa")</f>
        <v>火</v>
      </c>
      <c r="Y10" s="5" t="str">
        <f>TEXT($B$6+2018&amp;"/"&amp;休日等取得計画調書!$B$10&amp;"/"&amp;休日等取得計画調書!Y5,"aaa")</f>
        <v>水</v>
      </c>
      <c r="Z10" s="5" t="str">
        <f>TEXT($B$6+2018&amp;"/"&amp;休日等取得計画調書!$B$10&amp;"/"&amp;休日等取得計画調書!Z5,"aaa")</f>
        <v>木</v>
      </c>
      <c r="AA10" s="5" t="str">
        <f>TEXT($B$6+2018&amp;"/"&amp;休日等取得計画調書!$B$10&amp;"/"&amp;休日等取得計画調書!AA5,"aaa")</f>
        <v>金</v>
      </c>
      <c r="AB10" s="5" t="str">
        <f>TEXT($B$6+2018&amp;"/"&amp;休日等取得計画調書!$B$10&amp;"/"&amp;休日等取得計画調書!AB5,"aaa")</f>
        <v>土</v>
      </c>
      <c r="AC10" s="5" t="str">
        <f>TEXT($B$6+2018&amp;"/"&amp;休日等取得計画調書!$B$10&amp;"/"&amp;休日等取得計画調書!AC5,"aaa")</f>
        <v>日</v>
      </c>
      <c r="AD10" s="5" t="str">
        <f>TEXT($B$6+2018&amp;"/"&amp;休日等取得計画調書!$B$10&amp;"/"&amp;休日等取得計画調書!AD5,"aaa")</f>
        <v>月</v>
      </c>
      <c r="AE10" s="5" t="str">
        <f>TEXT($B$6+2018&amp;"/"&amp;休日等取得計画調書!$B$10&amp;"/"&amp;休日等取得計画調書!AE5,"aaa")</f>
        <v>火</v>
      </c>
      <c r="AF10" s="5" t="str">
        <f>TEXT($B$6+2018&amp;"/"&amp;休日等取得計画調書!$B$10&amp;"/"&amp;休日等取得計画調書!AF5,"aaa")</f>
        <v>水</v>
      </c>
      <c r="AG10" s="5" t="str">
        <f>TEXT($B$6+2018&amp;"/"&amp;休日等取得計画調書!$B$10&amp;"/"&amp;休日等取得計画調書!AG5,"aaa")</f>
        <v>木</v>
      </c>
      <c r="AH10" s="5" t="str">
        <f>TEXT($B$6+2018&amp;"/"&amp;休日等取得計画調書!$B$10&amp;"/"&amp;休日等取得計画調書!AH5,"aaa")</f>
        <v>金</v>
      </c>
      <c r="AI10" s="113" t="str">
        <f>TEXT($B$6+2018&amp;"/"&amp;休日等取得計画調書!$B$10&amp;"/"&amp;休日等取得計画調書!AI5,"aaa")</f>
        <v>土</v>
      </c>
      <c r="AO10" s="50"/>
      <c r="AP10" s="50"/>
      <c r="AQ10" s="50"/>
      <c r="AR10" s="50"/>
      <c r="AS10" s="50"/>
    </row>
    <row r="11" spans="1:49" s="11" customFormat="1" ht="11.1" customHeight="1">
      <c r="A11" s="324"/>
      <c r="B11" s="335"/>
      <c r="C11" s="328"/>
      <c r="D11" s="10" t="s">
        <v>3</v>
      </c>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20"/>
      <c r="AL11" s="90" t="s">
        <v>3</v>
      </c>
      <c r="AM11" s="298" t="str">
        <f>IF(COUNTA(E11:AI11)=0,"",IF(実績調書取得率計算!I$66=1,"OK",IF(実績調書取得率計算!I$69=1,"OK","NG")))</f>
        <v/>
      </c>
      <c r="AO11" s="50"/>
      <c r="AP11" s="50">
        <f>COUNTIFS(E11:AI11,"■")</f>
        <v>0</v>
      </c>
      <c r="AQ11" s="50">
        <f>COUNTIFS(E11:AI11,"休")</f>
        <v>0</v>
      </c>
      <c r="AR11" s="50">
        <f>SUM(AP11:AQ11)</f>
        <v>0</v>
      </c>
      <c r="AS11" s="50"/>
      <c r="AW11" s="15"/>
    </row>
    <row r="12" spans="1:49" s="11" customFormat="1" ht="11.1" customHeight="1" thickBot="1">
      <c r="A12" s="324"/>
      <c r="B12" s="335"/>
      <c r="C12" s="328"/>
      <c r="D12" s="10" t="s">
        <v>4</v>
      </c>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20"/>
      <c r="AL12" s="90" t="s">
        <v>4</v>
      </c>
      <c r="AM12" s="299" t="str">
        <f>IF(COUNTA(E12:AI12)=0,"",IF(実績調書取得率計算!I$67=1,"OK",IF(実績調書取得率計算!I$70=1,"OK","NG")))</f>
        <v/>
      </c>
      <c r="AO12" s="50"/>
      <c r="AP12" s="50"/>
      <c r="AQ12" s="50"/>
      <c r="AR12" s="50"/>
      <c r="AS12" s="50"/>
      <c r="AW12" s="15"/>
    </row>
    <row r="13" spans="1:49" s="11" customFormat="1" ht="11.1" customHeight="1">
      <c r="A13" s="324"/>
      <c r="B13" s="344"/>
      <c r="C13" s="329"/>
      <c r="D13" s="16"/>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2"/>
      <c r="AO13" s="50"/>
      <c r="AP13" s="50"/>
      <c r="AQ13" s="50"/>
      <c r="AR13" s="50"/>
      <c r="AS13" s="50"/>
    </row>
    <row r="14" spans="1:49" s="11" customFormat="1" ht="11.1" customHeight="1" thickBot="1">
      <c r="A14" s="324"/>
      <c r="B14" s="334">
        <v>6</v>
      </c>
      <c r="C14" s="332" t="s">
        <v>5</v>
      </c>
      <c r="D14" s="17" t="s">
        <v>2</v>
      </c>
      <c r="E14" s="5" t="str">
        <f>TEXT($B$6+2018&amp;"/"&amp;休日等取得計画調書!$B$14&amp;"/"&amp;休日等取得計画調書!E5,"aaa")</f>
        <v>日</v>
      </c>
      <c r="F14" s="5" t="str">
        <f>TEXT($B$6+2018&amp;"/"&amp;休日等取得計画調書!$B$14&amp;"/"&amp;休日等取得計画調書!F5,"aaa")</f>
        <v>月</v>
      </c>
      <c r="G14" s="5" t="str">
        <f>TEXT($B$6+2018&amp;"/"&amp;休日等取得計画調書!$B$14&amp;"/"&amp;休日等取得計画調書!G5,"aaa")</f>
        <v>火</v>
      </c>
      <c r="H14" s="5" t="str">
        <f>TEXT($B$6+2018&amp;"/"&amp;休日等取得計画調書!$B$14&amp;"/"&amp;休日等取得計画調書!H5,"aaa")</f>
        <v>水</v>
      </c>
      <c r="I14" s="5" t="str">
        <f>TEXT($B$6+2018&amp;"/"&amp;休日等取得計画調書!$B$14&amp;"/"&amp;休日等取得計画調書!I5,"aaa")</f>
        <v>木</v>
      </c>
      <c r="J14" s="5" t="str">
        <f>TEXT($B$6+2018&amp;"/"&amp;休日等取得計画調書!$B$14&amp;"/"&amp;休日等取得計画調書!J5,"aaa")</f>
        <v>金</v>
      </c>
      <c r="K14" s="5" t="str">
        <f>TEXT($B$6+2018&amp;"/"&amp;休日等取得計画調書!$B$14&amp;"/"&amp;休日等取得計画調書!K5,"aaa")</f>
        <v>土</v>
      </c>
      <c r="L14" s="5" t="str">
        <f>TEXT($B$6+2018&amp;"/"&amp;休日等取得計画調書!$B$14&amp;"/"&amp;休日等取得計画調書!L5,"aaa")</f>
        <v>日</v>
      </c>
      <c r="M14" s="5" t="str">
        <f>TEXT($B$6+2018&amp;"/"&amp;休日等取得計画調書!$B$14&amp;"/"&amp;休日等取得計画調書!M5,"aaa")</f>
        <v>月</v>
      </c>
      <c r="N14" s="5" t="str">
        <f>TEXT($B$6+2018&amp;"/"&amp;休日等取得計画調書!$B$14&amp;"/"&amp;休日等取得計画調書!N5,"aaa")</f>
        <v>火</v>
      </c>
      <c r="O14" s="5" t="str">
        <f>TEXT($B$6+2018&amp;"/"&amp;休日等取得計画調書!$B$14&amp;"/"&amp;休日等取得計画調書!O5,"aaa")</f>
        <v>水</v>
      </c>
      <c r="P14" s="5" t="str">
        <f>TEXT($B$6+2018&amp;"/"&amp;休日等取得計画調書!$B$14&amp;"/"&amp;休日等取得計画調書!P5,"aaa")</f>
        <v>木</v>
      </c>
      <c r="Q14" s="5" t="str">
        <f>TEXT($B$6+2018&amp;"/"&amp;休日等取得計画調書!$B$14&amp;"/"&amp;休日等取得計画調書!Q5,"aaa")</f>
        <v>金</v>
      </c>
      <c r="R14" s="5" t="str">
        <f>TEXT($B$6+2018&amp;"/"&amp;休日等取得計画調書!$B$14&amp;"/"&amp;休日等取得計画調書!R5,"aaa")</f>
        <v>土</v>
      </c>
      <c r="S14" s="5" t="str">
        <f>TEXT($B$6+2018&amp;"/"&amp;休日等取得計画調書!$B$14&amp;"/"&amp;休日等取得計画調書!S5,"aaa")</f>
        <v>日</v>
      </c>
      <c r="T14" s="5" t="str">
        <f>TEXT($B$6+2018&amp;"/"&amp;休日等取得計画調書!$B$14&amp;"/"&amp;休日等取得計画調書!T5,"aaa")</f>
        <v>月</v>
      </c>
      <c r="U14" s="5" t="str">
        <f>TEXT($B$6+2018&amp;"/"&amp;休日等取得計画調書!$B$14&amp;"/"&amp;休日等取得計画調書!U5,"aaa")</f>
        <v>火</v>
      </c>
      <c r="V14" s="5" t="str">
        <f>TEXT($B$6+2018&amp;"/"&amp;休日等取得計画調書!$B$14&amp;"/"&amp;休日等取得計画調書!V5,"aaa")</f>
        <v>水</v>
      </c>
      <c r="W14" s="5" t="str">
        <f>TEXT($B$6+2018&amp;"/"&amp;休日等取得計画調書!$B$14&amp;"/"&amp;休日等取得計画調書!W5,"aaa")</f>
        <v>木</v>
      </c>
      <c r="X14" s="5" t="str">
        <f>TEXT($B$6+2018&amp;"/"&amp;休日等取得計画調書!$B$14&amp;"/"&amp;休日等取得計画調書!X5,"aaa")</f>
        <v>金</v>
      </c>
      <c r="Y14" s="5" t="str">
        <f>TEXT($B$6+2018&amp;"/"&amp;休日等取得計画調書!$B$14&amp;"/"&amp;休日等取得計画調書!Y5,"aaa")</f>
        <v>土</v>
      </c>
      <c r="Z14" s="5" t="str">
        <f>TEXT($B$6+2018&amp;"/"&amp;休日等取得計画調書!$B$14&amp;"/"&amp;休日等取得計画調書!Z5,"aaa")</f>
        <v>日</v>
      </c>
      <c r="AA14" s="5" t="str">
        <f>TEXT($B$6+2018&amp;"/"&amp;休日等取得計画調書!$B$14&amp;"/"&amp;休日等取得計画調書!AA5,"aaa")</f>
        <v>月</v>
      </c>
      <c r="AB14" s="5" t="str">
        <f>TEXT($B$6+2018&amp;"/"&amp;休日等取得計画調書!$B$14&amp;"/"&amp;休日等取得計画調書!AB5,"aaa")</f>
        <v>火</v>
      </c>
      <c r="AC14" s="5" t="str">
        <f>TEXT($B$6+2018&amp;"/"&amp;休日等取得計画調書!$B$14&amp;"/"&amp;休日等取得計画調書!AC5,"aaa")</f>
        <v>水</v>
      </c>
      <c r="AD14" s="5" t="str">
        <f>TEXT($B$6+2018&amp;"/"&amp;休日等取得計画調書!$B$14&amp;"/"&amp;休日等取得計画調書!AD5,"aaa")</f>
        <v>木</v>
      </c>
      <c r="AE14" s="5" t="str">
        <f>TEXT($B$6+2018&amp;"/"&amp;休日等取得計画調書!$B$14&amp;"/"&amp;休日等取得計画調書!AE5,"aaa")</f>
        <v>金</v>
      </c>
      <c r="AF14" s="5" t="str">
        <f>TEXT($B$6+2018&amp;"/"&amp;休日等取得計画調書!$B$14&amp;"/"&amp;休日等取得計画調書!AF5,"aaa")</f>
        <v>土</v>
      </c>
      <c r="AG14" s="5" t="str">
        <f>TEXT($B$6+2018&amp;"/"&amp;休日等取得計画調書!$B$14&amp;"/"&amp;休日等取得計画調書!AG5,"aaa")</f>
        <v>日</v>
      </c>
      <c r="AH14" s="5" t="str">
        <f>TEXT($B$6+2018&amp;"/"&amp;休日等取得計画調書!$B$14&amp;"/"&amp;休日等取得計画調書!AH5,"aaa")</f>
        <v>月</v>
      </c>
      <c r="AI14" s="97"/>
      <c r="AO14" s="50"/>
      <c r="AP14" s="50"/>
      <c r="AQ14" s="50"/>
      <c r="AR14" s="50"/>
      <c r="AS14" s="50"/>
    </row>
    <row r="15" spans="1:49" s="11" customFormat="1" ht="11.1" customHeight="1">
      <c r="A15" s="324"/>
      <c r="B15" s="335"/>
      <c r="C15" s="328"/>
      <c r="D15" s="10" t="s">
        <v>3</v>
      </c>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4"/>
      <c r="AL15" s="90" t="s">
        <v>3</v>
      </c>
      <c r="AM15" s="298" t="str">
        <f>IF(COUNTA(E15:AI15)=0,"",IF(実績調書取得率計算!K$66=1,"OK",IF(実績調書取得率計算!K$69=1,"OK","NG")))</f>
        <v/>
      </c>
      <c r="AO15" s="50"/>
      <c r="AP15" s="50">
        <f>COUNTIFS(E15:AI15,"■")</f>
        <v>0</v>
      </c>
      <c r="AQ15" s="50">
        <f>COUNTIFS(E15:AI15,"休")</f>
        <v>0</v>
      </c>
      <c r="AR15" s="50">
        <f>SUM(AP15:AQ15)</f>
        <v>0</v>
      </c>
      <c r="AS15" s="50"/>
    </row>
    <row r="16" spans="1:49" s="11" customFormat="1" ht="11.1" customHeight="1" thickBot="1">
      <c r="A16" s="324"/>
      <c r="B16" s="335"/>
      <c r="C16" s="328"/>
      <c r="D16" s="10" t="s">
        <v>4</v>
      </c>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304"/>
      <c r="AL16" s="90" t="s">
        <v>4</v>
      </c>
      <c r="AM16" s="299" t="str">
        <f>IF(COUNTA(E16:AI16)=0,"",IF(実績調書取得率計算!K$67=1,"OK",IF(実績調書取得率計算!K$70=1,"OK","NG")))</f>
        <v/>
      </c>
      <c r="AN16" s="36"/>
      <c r="AO16" s="50"/>
      <c r="AP16" s="50"/>
      <c r="AQ16" s="50"/>
      <c r="AR16" s="50"/>
      <c r="AS16" s="50"/>
    </row>
    <row r="17" spans="1:45" s="11" customFormat="1" ht="11.1" customHeight="1">
      <c r="A17" s="324"/>
      <c r="B17" s="336"/>
      <c r="C17" s="333"/>
      <c r="D17" s="12"/>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94"/>
      <c r="AO17" s="50"/>
      <c r="AP17" s="50"/>
      <c r="AQ17" s="50"/>
      <c r="AR17" s="50"/>
      <c r="AS17" s="50"/>
    </row>
    <row r="18" spans="1:45" s="11" customFormat="1" ht="11.1" customHeight="1" thickBot="1">
      <c r="A18" s="324"/>
      <c r="B18" s="343">
        <v>7</v>
      </c>
      <c r="C18" s="327" t="s">
        <v>5</v>
      </c>
      <c r="D18" s="13" t="s">
        <v>2</v>
      </c>
      <c r="E18" s="5" t="str">
        <f>TEXT($B$6+2018&amp;"/"&amp;休日等取得計画調書!$B$18&amp;"/"&amp;休日等取得計画調書!E5,"aaa")</f>
        <v>火</v>
      </c>
      <c r="F18" s="5" t="str">
        <f>TEXT($B$6+2018&amp;"/"&amp;休日等取得計画調書!$B$18&amp;"/"&amp;休日等取得計画調書!F5,"aaa")</f>
        <v>水</v>
      </c>
      <c r="G18" s="5" t="str">
        <f>TEXT($B$6+2018&amp;"/"&amp;休日等取得計画調書!$B$18&amp;"/"&amp;休日等取得計画調書!G5,"aaa")</f>
        <v>木</v>
      </c>
      <c r="H18" s="5" t="str">
        <f>TEXT($B$6+2018&amp;"/"&amp;休日等取得計画調書!$B$18&amp;"/"&amp;休日等取得計画調書!H5,"aaa")</f>
        <v>金</v>
      </c>
      <c r="I18" s="5" t="str">
        <f>TEXT($B$6+2018&amp;"/"&amp;休日等取得計画調書!$B$18&amp;"/"&amp;休日等取得計画調書!I5,"aaa")</f>
        <v>土</v>
      </c>
      <c r="J18" s="5" t="str">
        <f>TEXT($B$6+2018&amp;"/"&amp;休日等取得計画調書!$B$18&amp;"/"&amp;休日等取得計画調書!J5,"aaa")</f>
        <v>日</v>
      </c>
      <c r="K18" s="5" t="str">
        <f>TEXT($B$6+2018&amp;"/"&amp;休日等取得計画調書!$B$18&amp;"/"&amp;休日等取得計画調書!K5,"aaa")</f>
        <v>月</v>
      </c>
      <c r="L18" s="5" t="str">
        <f>TEXT($B$6+2018&amp;"/"&amp;休日等取得計画調書!$B$18&amp;"/"&amp;休日等取得計画調書!L5,"aaa")</f>
        <v>火</v>
      </c>
      <c r="M18" s="5" t="str">
        <f>TEXT($B$6+2018&amp;"/"&amp;休日等取得計画調書!$B$18&amp;"/"&amp;休日等取得計画調書!M5,"aaa")</f>
        <v>水</v>
      </c>
      <c r="N18" s="5" t="str">
        <f>TEXT($B$6+2018&amp;"/"&amp;休日等取得計画調書!$B$18&amp;"/"&amp;休日等取得計画調書!N5,"aaa")</f>
        <v>木</v>
      </c>
      <c r="O18" s="5" t="str">
        <f>TEXT($B$6+2018&amp;"/"&amp;休日等取得計画調書!$B$18&amp;"/"&amp;休日等取得計画調書!O5,"aaa")</f>
        <v>金</v>
      </c>
      <c r="P18" s="5" t="str">
        <f>TEXT($B$6+2018&amp;"/"&amp;休日等取得計画調書!$B$18&amp;"/"&amp;休日等取得計画調書!P5,"aaa")</f>
        <v>土</v>
      </c>
      <c r="Q18" s="5" t="str">
        <f>TEXT($B$6+2018&amp;"/"&amp;休日等取得計画調書!$B$18&amp;"/"&amp;休日等取得計画調書!Q5,"aaa")</f>
        <v>日</v>
      </c>
      <c r="R18" s="5" t="str">
        <f>TEXT($B$6+2018&amp;"/"&amp;休日等取得計画調書!$B$18&amp;"/"&amp;休日等取得計画調書!R5,"aaa")</f>
        <v>月</v>
      </c>
      <c r="S18" s="5" t="str">
        <f>TEXT($B$6+2018&amp;"/"&amp;休日等取得計画調書!$B$18&amp;"/"&amp;休日等取得計画調書!S5,"aaa")</f>
        <v>火</v>
      </c>
      <c r="T18" s="5" t="str">
        <f>TEXT($B$6+2018&amp;"/"&amp;休日等取得計画調書!$B$18&amp;"/"&amp;休日等取得計画調書!T5,"aaa")</f>
        <v>水</v>
      </c>
      <c r="U18" s="5" t="str">
        <f>TEXT($B$6+2018&amp;"/"&amp;休日等取得計画調書!$B$18&amp;"/"&amp;休日等取得計画調書!U5,"aaa")</f>
        <v>木</v>
      </c>
      <c r="V18" s="5" t="str">
        <f>TEXT($B$6+2018&amp;"/"&amp;休日等取得計画調書!$B$18&amp;"/"&amp;休日等取得計画調書!V5,"aaa")</f>
        <v>金</v>
      </c>
      <c r="W18" s="5" t="str">
        <f>TEXT($B$6+2018&amp;"/"&amp;休日等取得計画調書!$B$18&amp;"/"&amp;休日等取得計画調書!W5,"aaa")</f>
        <v>土</v>
      </c>
      <c r="X18" s="5" t="str">
        <f>TEXT($B$6+2018&amp;"/"&amp;休日等取得計画調書!$B$18&amp;"/"&amp;休日等取得計画調書!X5,"aaa")</f>
        <v>日</v>
      </c>
      <c r="Y18" s="5" t="str">
        <f>TEXT($B$6+2018&amp;"/"&amp;休日等取得計画調書!$B$18&amp;"/"&amp;休日等取得計画調書!Y5,"aaa")</f>
        <v>月</v>
      </c>
      <c r="Z18" s="5" t="str">
        <f>TEXT($B$6+2018&amp;"/"&amp;休日等取得計画調書!$B$18&amp;"/"&amp;休日等取得計画調書!Z5,"aaa")</f>
        <v>火</v>
      </c>
      <c r="AA18" s="5" t="str">
        <f>TEXT($B$6+2018&amp;"/"&amp;休日等取得計画調書!$B$18&amp;"/"&amp;休日等取得計画調書!AA5,"aaa")</f>
        <v>水</v>
      </c>
      <c r="AB18" s="5" t="str">
        <f>TEXT($B$6+2018&amp;"/"&amp;休日等取得計画調書!$B$18&amp;"/"&amp;休日等取得計画調書!AB5,"aaa")</f>
        <v>木</v>
      </c>
      <c r="AC18" s="5" t="str">
        <f>TEXT($B$6+2018&amp;"/"&amp;休日等取得計画調書!$B$18&amp;"/"&amp;休日等取得計画調書!AC5,"aaa")</f>
        <v>金</v>
      </c>
      <c r="AD18" s="5" t="str">
        <f>TEXT($B$6+2018&amp;"/"&amp;休日等取得計画調書!$B$18&amp;"/"&amp;休日等取得計画調書!AD5,"aaa")</f>
        <v>土</v>
      </c>
      <c r="AE18" s="5" t="str">
        <f>TEXT($B$6+2018&amp;"/"&amp;休日等取得計画調書!$B$18&amp;"/"&amp;休日等取得計画調書!AE5,"aaa")</f>
        <v>日</v>
      </c>
      <c r="AF18" s="5" t="str">
        <f>TEXT($B$6+2018&amp;"/"&amp;休日等取得計画調書!$B$18&amp;"/"&amp;休日等取得計画調書!AF5,"aaa")</f>
        <v>月</v>
      </c>
      <c r="AG18" s="5" t="str">
        <f>TEXT($B$6+2018&amp;"/"&amp;休日等取得計画調書!$B$18&amp;"/"&amp;休日等取得計画調書!AG5,"aaa")</f>
        <v>火</v>
      </c>
      <c r="AH18" s="5" t="str">
        <f>TEXT($B$6+2018&amp;"/"&amp;休日等取得計画調書!$B$18&amp;"/"&amp;休日等取得計画調書!AH5,"aaa")</f>
        <v>水</v>
      </c>
      <c r="AI18" s="113" t="str">
        <f>TEXT($B$6+2018&amp;"/"&amp;休日等取得計画調書!$B$18&amp;"/"&amp;休日等取得計画調書!AI5,"aaa")</f>
        <v>木</v>
      </c>
      <c r="AO18" s="50"/>
      <c r="AP18" s="50"/>
      <c r="AQ18" s="50"/>
      <c r="AR18" s="50"/>
      <c r="AS18" s="50"/>
    </row>
    <row r="19" spans="1:45" s="11" customFormat="1" ht="11.1" customHeight="1">
      <c r="A19" s="324"/>
      <c r="B19" s="335"/>
      <c r="C19" s="328"/>
      <c r="D19" s="10" t="s">
        <v>3</v>
      </c>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20"/>
      <c r="AL19" s="90" t="s">
        <v>3</v>
      </c>
      <c r="AM19" s="298" t="str">
        <f>IF(COUNTA(E19:AI19)=0,"",IF(実績調書取得率計算!M$66=1,"OK",IF(実績調書取得率計算!M$69=1,"OK","NG")))</f>
        <v/>
      </c>
      <c r="AO19" s="50"/>
      <c r="AP19" s="50">
        <f>COUNTIFS(E19:AI19,"■")</f>
        <v>0</v>
      </c>
      <c r="AQ19" s="50">
        <f>COUNTIFS(E19:AI19,"休")</f>
        <v>0</v>
      </c>
      <c r="AR19" s="50">
        <f>SUM(AP19:AQ19)</f>
        <v>0</v>
      </c>
      <c r="AS19" s="50"/>
    </row>
    <row r="20" spans="1:45" s="11" customFormat="1" ht="11.1" customHeight="1" thickBot="1">
      <c r="A20" s="324"/>
      <c r="B20" s="335"/>
      <c r="C20" s="328"/>
      <c r="D20" s="10" t="s">
        <v>4</v>
      </c>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20"/>
      <c r="AL20" s="90" t="s">
        <v>4</v>
      </c>
      <c r="AM20" s="299" t="str">
        <f>IF(COUNTA(E20:AI20)=0,"",IF(実績調書取得率計算!M$67=1,"OK",IF(実績調書取得率計算!M$70=1,"OK","NG")))</f>
        <v/>
      </c>
      <c r="AO20" s="50"/>
      <c r="AP20" s="50"/>
      <c r="AQ20" s="50"/>
      <c r="AR20" s="50"/>
      <c r="AS20" s="50"/>
    </row>
    <row r="21" spans="1:45" s="11" customFormat="1" ht="11.1" customHeight="1" thickBot="1">
      <c r="A21" s="324"/>
      <c r="B21" s="344"/>
      <c r="C21" s="329"/>
      <c r="D21" s="16"/>
      <c r="E21" s="121"/>
      <c r="F21" s="121"/>
      <c r="G21" s="121"/>
      <c r="H21" s="121"/>
      <c r="I21" s="121"/>
      <c r="J21" s="121"/>
      <c r="K21" s="121"/>
      <c r="L21" s="121"/>
      <c r="M21" s="121"/>
      <c r="N21" s="121"/>
      <c r="O21" s="121"/>
      <c r="P21" s="121"/>
      <c r="Q21" s="119"/>
      <c r="R21" s="119"/>
      <c r="S21" s="119"/>
      <c r="T21" s="121"/>
      <c r="U21" s="121"/>
      <c r="V21" s="121"/>
      <c r="W21" s="121"/>
      <c r="X21" s="121"/>
      <c r="Y21" s="121"/>
      <c r="Z21" s="121"/>
      <c r="AA21" s="121"/>
      <c r="AB21" s="121"/>
      <c r="AC21" s="121"/>
      <c r="AD21" s="121"/>
      <c r="AE21" s="121"/>
      <c r="AF21" s="121"/>
      <c r="AG21" s="121"/>
      <c r="AH21" s="121"/>
      <c r="AI21" s="122"/>
      <c r="AO21" s="50"/>
      <c r="AP21" s="50"/>
      <c r="AQ21" s="50"/>
      <c r="AR21" s="50"/>
      <c r="AS21" s="50"/>
    </row>
    <row r="22" spans="1:45" s="11" customFormat="1" ht="11.1" customHeight="1" thickBot="1">
      <c r="A22" s="324"/>
      <c r="B22" s="334">
        <v>8</v>
      </c>
      <c r="C22" s="332" t="s">
        <v>5</v>
      </c>
      <c r="D22" s="17" t="s">
        <v>2</v>
      </c>
      <c r="E22" s="5" t="str">
        <f>TEXT($B$6+2018&amp;"/"&amp;休日等取得計画調書!$B$22&amp;"/"&amp;休日等取得計画調書!E5,"aaa")</f>
        <v>金</v>
      </c>
      <c r="F22" s="5" t="str">
        <f>TEXT($B$6+2018&amp;"/"&amp;休日等取得計画調書!$B$22&amp;"/"&amp;休日等取得計画調書!F5,"aaa")</f>
        <v>土</v>
      </c>
      <c r="G22" s="5" t="str">
        <f>TEXT($B$6+2018&amp;"/"&amp;休日等取得計画調書!$B$22&amp;"/"&amp;休日等取得計画調書!G5,"aaa")</f>
        <v>日</v>
      </c>
      <c r="H22" s="5" t="str">
        <f>TEXT($B$6+2018&amp;"/"&amp;休日等取得計画調書!$B$22&amp;"/"&amp;休日等取得計画調書!H5,"aaa")</f>
        <v>月</v>
      </c>
      <c r="I22" s="5" t="str">
        <f>TEXT($B$6+2018&amp;"/"&amp;休日等取得計画調書!$B$22&amp;"/"&amp;休日等取得計画調書!I5,"aaa")</f>
        <v>火</v>
      </c>
      <c r="J22" s="5" t="str">
        <f>TEXT($B$6+2018&amp;"/"&amp;休日等取得計画調書!$B$22&amp;"/"&amp;休日等取得計画調書!J5,"aaa")</f>
        <v>水</v>
      </c>
      <c r="K22" s="5" t="str">
        <f>TEXT($B$6+2018&amp;"/"&amp;休日等取得計画調書!$B$22&amp;"/"&amp;休日等取得計画調書!K5,"aaa")</f>
        <v>木</v>
      </c>
      <c r="L22" s="5" t="str">
        <f>TEXT($B$6+2018&amp;"/"&amp;休日等取得計画調書!$B$22&amp;"/"&amp;休日等取得計画調書!L5,"aaa")</f>
        <v>金</v>
      </c>
      <c r="M22" s="5" t="str">
        <f>TEXT($B$6+2018&amp;"/"&amp;休日等取得計画調書!$B$22&amp;"/"&amp;休日等取得計画調書!M5,"aaa")</f>
        <v>土</v>
      </c>
      <c r="N22" s="5" t="str">
        <f>TEXT($B$6+2018&amp;"/"&amp;休日等取得計画調書!$B$22&amp;"/"&amp;休日等取得計画調書!N5,"aaa")</f>
        <v>日</v>
      </c>
      <c r="O22" s="5" t="str">
        <f>TEXT($B$6+2018&amp;"/"&amp;休日等取得計画調書!$B$22&amp;"/"&amp;休日等取得計画調書!O5,"aaa")</f>
        <v>月</v>
      </c>
      <c r="P22" s="134" t="str">
        <f>TEXT($B$6+2018&amp;"/"&amp;休日等取得計画調書!$B$22&amp;"/"&amp;休日等取得計画調書!P5,"aaa")</f>
        <v>火</v>
      </c>
      <c r="Q22" s="136" t="str">
        <f>TEXT($B$6+2018&amp;"/"&amp;休日等取得計画調書!$B$22&amp;"/"&amp;休日等取得計画調書!Q5,"aaa")</f>
        <v>水</v>
      </c>
      <c r="R22" s="137" t="str">
        <f>TEXT($B$6+2018&amp;"/"&amp;休日等取得計画調書!$B$22&amp;"/"&amp;休日等取得計画調書!R5,"aaa")</f>
        <v>木</v>
      </c>
      <c r="S22" s="138" t="str">
        <f>TEXT($B$6+2018&amp;"/"&amp;休日等取得計画調書!$B$22&amp;"/"&amp;休日等取得計画調書!S5,"aaa")</f>
        <v>金</v>
      </c>
      <c r="T22" s="135" t="str">
        <f>TEXT($B$6+2018&amp;"/"&amp;休日等取得計画調書!$B$22&amp;"/"&amp;休日等取得計画調書!T5,"aaa")</f>
        <v>土</v>
      </c>
      <c r="U22" s="5" t="str">
        <f>TEXT($B$6+2018&amp;"/"&amp;休日等取得計画調書!$B$22&amp;"/"&amp;休日等取得計画調書!U5,"aaa")</f>
        <v>日</v>
      </c>
      <c r="V22" s="5" t="str">
        <f>TEXT($B$6+2018&amp;"/"&amp;休日等取得計画調書!$B$22&amp;"/"&amp;休日等取得計画調書!V5,"aaa")</f>
        <v>月</v>
      </c>
      <c r="W22" s="5" t="str">
        <f>TEXT($B$6+2018&amp;"/"&amp;休日等取得計画調書!$B$22&amp;"/"&amp;休日等取得計画調書!W5,"aaa")</f>
        <v>火</v>
      </c>
      <c r="X22" s="5" t="str">
        <f>TEXT($B$6+2018&amp;"/"&amp;休日等取得計画調書!$B$22&amp;"/"&amp;休日等取得計画調書!X5,"aaa")</f>
        <v>水</v>
      </c>
      <c r="Y22" s="5" t="str">
        <f>TEXT($B$6+2018&amp;"/"&amp;休日等取得計画調書!$B$22&amp;"/"&amp;休日等取得計画調書!Y5,"aaa")</f>
        <v>木</v>
      </c>
      <c r="Z22" s="5" t="str">
        <f>TEXT($B$6+2018&amp;"/"&amp;休日等取得計画調書!$B$22&amp;"/"&amp;休日等取得計画調書!Z5,"aaa")</f>
        <v>金</v>
      </c>
      <c r="AA22" s="5" t="str">
        <f>TEXT($B$6+2018&amp;"/"&amp;休日等取得計画調書!$B$22&amp;"/"&amp;休日等取得計画調書!AA5,"aaa")</f>
        <v>土</v>
      </c>
      <c r="AB22" s="5" t="str">
        <f>TEXT($B$6+2018&amp;"/"&amp;休日等取得計画調書!$B$22&amp;"/"&amp;休日等取得計画調書!AB5,"aaa")</f>
        <v>日</v>
      </c>
      <c r="AC22" s="5" t="str">
        <f>TEXT($B$6+2018&amp;"/"&amp;休日等取得計画調書!$B$22&amp;"/"&amp;休日等取得計画調書!AC5,"aaa")</f>
        <v>月</v>
      </c>
      <c r="AD22" s="5" t="str">
        <f>TEXT($B$6+2018&amp;"/"&amp;休日等取得計画調書!$B$22&amp;"/"&amp;休日等取得計画調書!AD5,"aaa")</f>
        <v>火</v>
      </c>
      <c r="AE22" s="5" t="str">
        <f>TEXT($B$6+2018&amp;"/"&amp;休日等取得計画調書!$B$22&amp;"/"&amp;休日等取得計画調書!AE5,"aaa")</f>
        <v>水</v>
      </c>
      <c r="AF22" s="5" t="str">
        <f>TEXT($B$6+2018&amp;"/"&amp;休日等取得計画調書!$B$22&amp;"/"&amp;休日等取得計画調書!AF5,"aaa")</f>
        <v>木</v>
      </c>
      <c r="AG22" s="5" t="str">
        <f>TEXT($B$6+2018&amp;"/"&amp;休日等取得計画調書!$B$22&amp;"/"&amp;休日等取得計画調書!AG5,"aaa")</f>
        <v>金</v>
      </c>
      <c r="AH22" s="5" t="str">
        <f>TEXT($B$6+2018&amp;"/"&amp;休日等取得計画調書!$B$22&amp;"/"&amp;休日等取得計画調書!AH5,"aaa")</f>
        <v>土</v>
      </c>
      <c r="AI22" s="113" t="str">
        <f>TEXT($B$6+2018&amp;"/"&amp;休日等取得計画調書!$B$22&amp;"/"&amp;休日等取得計画調書!AI5,"aaa")</f>
        <v>日</v>
      </c>
      <c r="AO22" s="50"/>
      <c r="AP22" s="50"/>
      <c r="AQ22" s="50"/>
      <c r="AR22" s="50"/>
      <c r="AS22" s="50"/>
    </row>
    <row r="23" spans="1:45" s="11" customFormat="1" ht="11.1" customHeight="1">
      <c r="A23" s="324"/>
      <c r="B23" s="335"/>
      <c r="C23" s="328"/>
      <c r="D23" s="10" t="s">
        <v>3</v>
      </c>
      <c r="E23" s="118"/>
      <c r="F23" s="118"/>
      <c r="G23" s="118"/>
      <c r="H23" s="118"/>
      <c r="I23" s="118"/>
      <c r="J23" s="118"/>
      <c r="K23" s="118"/>
      <c r="L23" s="118"/>
      <c r="M23" s="118"/>
      <c r="N23" s="118"/>
      <c r="O23" s="118"/>
      <c r="P23" s="123"/>
      <c r="Q23" s="124"/>
      <c r="R23" s="118"/>
      <c r="S23" s="125"/>
      <c r="T23" s="126"/>
      <c r="U23" s="118"/>
      <c r="V23" s="118"/>
      <c r="W23" s="118"/>
      <c r="X23" s="118"/>
      <c r="Y23" s="118"/>
      <c r="Z23" s="118"/>
      <c r="AA23" s="118"/>
      <c r="AB23" s="118"/>
      <c r="AC23" s="118"/>
      <c r="AD23" s="118"/>
      <c r="AE23" s="118"/>
      <c r="AF23" s="118"/>
      <c r="AG23" s="118"/>
      <c r="AH23" s="118"/>
      <c r="AI23" s="120"/>
      <c r="AL23" s="90" t="s">
        <v>3</v>
      </c>
      <c r="AM23" s="298" t="str">
        <f>IF(COUNTA(E23:AI23)=0,"",IF(実績調書取得率計算!O$66=1,"OK",IF(実績調書取得率計算!O$69=1,"OK","NG")))</f>
        <v/>
      </c>
      <c r="AO23" s="50"/>
      <c r="AP23" s="50">
        <f>COUNTIFS(E23:AI23,"■")</f>
        <v>0</v>
      </c>
      <c r="AQ23" s="50">
        <f>COUNTIFS(E23:AI23,"休")</f>
        <v>0</v>
      </c>
      <c r="AR23" s="50">
        <f>SUM(AP23:AQ23)</f>
        <v>0</v>
      </c>
      <c r="AS23" s="50"/>
    </row>
    <row r="24" spans="1:45" s="11" customFormat="1" ht="11.1" customHeight="1" thickBot="1">
      <c r="A24" s="324"/>
      <c r="B24" s="335"/>
      <c r="C24" s="328"/>
      <c r="D24" s="10" t="s">
        <v>4</v>
      </c>
      <c r="E24" s="118"/>
      <c r="F24" s="118"/>
      <c r="G24" s="118"/>
      <c r="H24" s="118"/>
      <c r="I24" s="118"/>
      <c r="J24" s="118"/>
      <c r="K24" s="118"/>
      <c r="L24" s="118"/>
      <c r="M24" s="118"/>
      <c r="N24" s="118"/>
      <c r="O24" s="118"/>
      <c r="P24" s="123"/>
      <c r="Q24" s="124"/>
      <c r="R24" s="118"/>
      <c r="S24" s="125"/>
      <c r="T24" s="126"/>
      <c r="U24" s="118"/>
      <c r="V24" s="118"/>
      <c r="W24" s="118"/>
      <c r="X24" s="118"/>
      <c r="Y24" s="118"/>
      <c r="Z24" s="118"/>
      <c r="AA24" s="118"/>
      <c r="AB24" s="118"/>
      <c r="AC24" s="118"/>
      <c r="AD24" s="118"/>
      <c r="AE24" s="118"/>
      <c r="AF24" s="118"/>
      <c r="AG24" s="118"/>
      <c r="AH24" s="118"/>
      <c r="AI24" s="120"/>
      <c r="AL24" s="90" t="s">
        <v>4</v>
      </c>
      <c r="AM24" s="299" t="str">
        <f>IF(COUNTA(E24:AI24)=0,"",IF(実績調書取得率計算!O$67=1,"OK",IF(実績調書取得率計算!O$70=1,"OK","NG")))</f>
        <v/>
      </c>
      <c r="AO24" s="50"/>
      <c r="AP24" s="50"/>
      <c r="AQ24" s="50"/>
      <c r="AR24" s="50"/>
      <c r="AS24" s="50"/>
    </row>
    <row r="25" spans="1:45" s="11" customFormat="1" ht="11.1" customHeight="1" thickBot="1">
      <c r="A25" s="324"/>
      <c r="B25" s="336"/>
      <c r="C25" s="333"/>
      <c r="D25" s="12"/>
      <c r="E25" s="119"/>
      <c r="F25" s="119"/>
      <c r="G25" s="119"/>
      <c r="H25" s="119"/>
      <c r="I25" s="119"/>
      <c r="J25" s="119"/>
      <c r="K25" s="119"/>
      <c r="L25" s="119"/>
      <c r="M25" s="119"/>
      <c r="N25" s="119"/>
      <c r="O25" s="119"/>
      <c r="P25" s="128"/>
      <c r="Q25" s="129"/>
      <c r="R25" s="130"/>
      <c r="S25" s="131"/>
      <c r="T25" s="132"/>
      <c r="U25" s="119"/>
      <c r="V25" s="119"/>
      <c r="W25" s="119"/>
      <c r="X25" s="119"/>
      <c r="Y25" s="119"/>
      <c r="Z25" s="119"/>
      <c r="AA25" s="119"/>
      <c r="AB25" s="119"/>
      <c r="AC25" s="119"/>
      <c r="AD25" s="119"/>
      <c r="AE25" s="119"/>
      <c r="AF25" s="119"/>
      <c r="AG25" s="119"/>
      <c r="AH25" s="119"/>
      <c r="AI25" s="133"/>
      <c r="AO25" s="50"/>
      <c r="AP25" s="50"/>
      <c r="AQ25" s="50"/>
      <c r="AR25" s="50"/>
      <c r="AS25" s="50"/>
    </row>
    <row r="26" spans="1:45" s="11" customFormat="1" ht="11.1" customHeight="1" thickBot="1">
      <c r="A26" s="324"/>
      <c r="B26" s="343">
        <v>9</v>
      </c>
      <c r="C26" s="327" t="s">
        <v>5</v>
      </c>
      <c r="D26" s="13" t="s">
        <v>2</v>
      </c>
      <c r="E26" s="5" t="str">
        <f>TEXT($B$6+2018&amp;"/"&amp;休日等取得計画調書!$B$26&amp;"/"&amp;休日等取得計画調書!E5,"aaa")</f>
        <v>月</v>
      </c>
      <c r="F26" s="5" t="str">
        <f>TEXT($B$6+2018&amp;"/"&amp;休日等取得計画調書!$B$26&amp;"/"&amp;休日等取得計画調書!F5,"aaa")</f>
        <v>火</v>
      </c>
      <c r="G26" s="5" t="str">
        <f>TEXT($B$6+2018&amp;"/"&amp;休日等取得計画調書!$B$26&amp;"/"&amp;休日等取得計画調書!G5,"aaa")</f>
        <v>水</v>
      </c>
      <c r="H26" s="5" t="str">
        <f>TEXT($B$6+2018&amp;"/"&amp;休日等取得計画調書!$B$26&amp;"/"&amp;休日等取得計画調書!H5,"aaa")</f>
        <v>木</v>
      </c>
      <c r="I26" s="5" t="str">
        <f>TEXT($B$6+2018&amp;"/"&amp;休日等取得計画調書!$B$26&amp;"/"&amp;休日等取得計画調書!I5,"aaa")</f>
        <v>金</v>
      </c>
      <c r="J26" s="5" t="str">
        <f>TEXT($B$6+2018&amp;"/"&amp;休日等取得計画調書!$B$26&amp;"/"&amp;休日等取得計画調書!J5,"aaa")</f>
        <v>土</v>
      </c>
      <c r="K26" s="5" t="str">
        <f>TEXT($B$6+2018&amp;"/"&amp;休日等取得計画調書!$B$26&amp;"/"&amp;休日等取得計画調書!K5,"aaa")</f>
        <v>日</v>
      </c>
      <c r="L26" s="5" t="str">
        <f>TEXT($B$6+2018&amp;"/"&amp;休日等取得計画調書!$B$26&amp;"/"&amp;休日等取得計画調書!L5,"aaa")</f>
        <v>月</v>
      </c>
      <c r="M26" s="5" t="str">
        <f>TEXT($B$6+2018&amp;"/"&amp;休日等取得計画調書!$B$26&amp;"/"&amp;休日等取得計画調書!M5,"aaa")</f>
        <v>火</v>
      </c>
      <c r="N26" s="5" t="str">
        <f>TEXT($B$6+2018&amp;"/"&amp;休日等取得計画調書!$B$26&amp;"/"&amp;休日等取得計画調書!N5,"aaa")</f>
        <v>水</v>
      </c>
      <c r="O26" s="5" t="str">
        <f>TEXT($B$6+2018&amp;"/"&amp;休日等取得計画調書!$B$26&amp;"/"&amp;休日等取得計画調書!O5,"aaa")</f>
        <v>木</v>
      </c>
      <c r="P26" s="5" t="str">
        <f>TEXT($B$6+2018&amp;"/"&amp;休日等取得計画調書!$B$26&amp;"/"&amp;休日等取得計画調書!P5,"aaa")</f>
        <v>金</v>
      </c>
      <c r="Q26" s="5" t="str">
        <f>TEXT($B$6+2018&amp;"/"&amp;休日等取得計画調書!$B$26&amp;"/"&amp;休日等取得計画調書!Q5,"aaa")</f>
        <v>土</v>
      </c>
      <c r="R26" s="5" t="str">
        <f>TEXT($B$6+2018&amp;"/"&amp;休日等取得計画調書!$B$26&amp;"/"&amp;休日等取得計画調書!R5,"aaa")</f>
        <v>日</v>
      </c>
      <c r="S26" s="5" t="str">
        <f>TEXT($B$6+2018&amp;"/"&amp;休日等取得計画調書!$B$26&amp;"/"&amp;休日等取得計画調書!S5,"aaa")</f>
        <v>月</v>
      </c>
      <c r="T26" s="5" t="str">
        <f>TEXT($B$6+2018&amp;"/"&amp;休日等取得計画調書!$B$26&amp;"/"&amp;休日等取得計画調書!T5,"aaa")</f>
        <v>火</v>
      </c>
      <c r="U26" s="5" t="str">
        <f>TEXT($B$6+2018&amp;"/"&amp;休日等取得計画調書!$B$26&amp;"/"&amp;休日等取得計画調書!U5,"aaa")</f>
        <v>水</v>
      </c>
      <c r="V26" s="5" t="str">
        <f>TEXT($B$6+2018&amp;"/"&amp;休日等取得計画調書!$B$26&amp;"/"&amp;休日等取得計画調書!V5,"aaa")</f>
        <v>木</v>
      </c>
      <c r="W26" s="5" t="str">
        <f>TEXT($B$6+2018&amp;"/"&amp;休日等取得計画調書!$B$26&amp;"/"&amp;休日等取得計画調書!W5,"aaa")</f>
        <v>金</v>
      </c>
      <c r="X26" s="5" t="str">
        <f>TEXT($B$6+2018&amp;"/"&amp;休日等取得計画調書!$B$26&amp;"/"&amp;休日等取得計画調書!X5,"aaa")</f>
        <v>土</v>
      </c>
      <c r="Y26" s="5" t="str">
        <f>TEXT($B$6+2018&amp;"/"&amp;休日等取得計画調書!$B$26&amp;"/"&amp;休日等取得計画調書!Y5,"aaa")</f>
        <v>日</v>
      </c>
      <c r="Z26" s="5" t="str">
        <f>TEXT($B$6+2018&amp;"/"&amp;休日等取得計画調書!$B$26&amp;"/"&amp;休日等取得計画調書!Z5,"aaa")</f>
        <v>月</v>
      </c>
      <c r="AA26" s="5" t="str">
        <f>TEXT($B$6+2018&amp;"/"&amp;休日等取得計画調書!$B$26&amp;"/"&amp;休日等取得計画調書!AA5,"aaa")</f>
        <v>火</v>
      </c>
      <c r="AB26" s="5" t="str">
        <f>TEXT($B$6+2018&amp;"/"&amp;休日等取得計画調書!$B$26&amp;"/"&amp;休日等取得計画調書!AB5,"aaa")</f>
        <v>水</v>
      </c>
      <c r="AC26" s="5" t="str">
        <f>TEXT($B$6+2018&amp;"/"&amp;休日等取得計画調書!$B$26&amp;"/"&amp;休日等取得計画調書!AC5,"aaa")</f>
        <v>木</v>
      </c>
      <c r="AD26" s="5" t="str">
        <f>TEXT($B$6+2018&amp;"/"&amp;休日等取得計画調書!$B$26&amp;"/"&amp;休日等取得計画調書!AD5,"aaa")</f>
        <v>金</v>
      </c>
      <c r="AE26" s="5" t="str">
        <f>TEXT($B$6+2018&amp;"/"&amp;休日等取得計画調書!$B$26&amp;"/"&amp;休日等取得計画調書!AE5,"aaa")</f>
        <v>土</v>
      </c>
      <c r="AF26" s="5" t="str">
        <f>TEXT($B$6+2018&amp;"/"&amp;休日等取得計画調書!$B$26&amp;"/"&amp;休日等取得計画調書!AF5,"aaa")</f>
        <v>日</v>
      </c>
      <c r="AG26" s="5" t="str">
        <f>TEXT($B$6+2018&amp;"/"&amp;休日等取得計画調書!$B$26&amp;"/"&amp;休日等取得計画調書!AG5,"aaa")</f>
        <v>月</v>
      </c>
      <c r="AH26" s="5" t="str">
        <f>TEXT($B$6+2018&amp;"/"&amp;休日等取得計画調書!$B$26&amp;"/"&amp;休日等取得計画調書!AH5,"aaa")</f>
        <v>火</v>
      </c>
      <c r="AI26" s="99"/>
      <c r="AO26" s="50"/>
      <c r="AP26" s="50"/>
      <c r="AQ26" s="50"/>
      <c r="AR26" s="50"/>
      <c r="AS26" s="50"/>
    </row>
    <row r="27" spans="1:45" s="11" customFormat="1" ht="11.1" customHeight="1">
      <c r="A27" s="324"/>
      <c r="B27" s="335"/>
      <c r="C27" s="328"/>
      <c r="D27" s="10" t="s">
        <v>3</v>
      </c>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20"/>
      <c r="AL27" s="90" t="s">
        <v>3</v>
      </c>
      <c r="AM27" s="298" t="str">
        <f>IF(COUNTA(E27:AI27)=0,"",IF(実績調書取得率計算!Q$66=1,"OK",IF(実績調書取得率計算!Q$69=1,"OK","NG")))</f>
        <v/>
      </c>
      <c r="AO27" s="50"/>
      <c r="AP27" s="50">
        <f>COUNTIFS(E27:AI27,"■")</f>
        <v>0</v>
      </c>
      <c r="AQ27" s="50">
        <f>COUNTIFS(E27:AI27,"休")</f>
        <v>0</v>
      </c>
      <c r="AR27" s="50">
        <f>SUM(AP27:AQ27)</f>
        <v>0</v>
      </c>
      <c r="AS27" s="50"/>
    </row>
    <row r="28" spans="1:45" s="11" customFormat="1" ht="11.1" customHeight="1" thickBot="1">
      <c r="A28" s="324"/>
      <c r="B28" s="335"/>
      <c r="C28" s="328"/>
      <c r="D28" s="10" t="s">
        <v>4</v>
      </c>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20"/>
      <c r="AL28" s="90" t="s">
        <v>4</v>
      </c>
      <c r="AM28" s="299" t="str">
        <f>IF(COUNTA(E28:AI28)=0,"",IF(実績調書取得率計算!Q$67=1,"OK",IF(実績調書取得率計算!Q$70=1,"OK","NG")))</f>
        <v/>
      </c>
      <c r="AO28" s="50"/>
      <c r="AP28" s="50"/>
      <c r="AQ28" s="50"/>
      <c r="AR28" s="50"/>
      <c r="AS28" s="50"/>
    </row>
    <row r="29" spans="1:45" s="11" customFormat="1" ht="11.1" customHeight="1">
      <c r="A29" s="324"/>
      <c r="B29" s="344"/>
      <c r="C29" s="329"/>
      <c r="D29" s="16"/>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2"/>
      <c r="AO29" s="50"/>
      <c r="AP29" s="50"/>
      <c r="AQ29" s="50"/>
      <c r="AR29" s="50"/>
      <c r="AS29" s="50"/>
    </row>
    <row r="30" spans="1:45" s="11" customFormat="1" ht="11.1" customHeight="1" thickBot="1">
      <c r="A30" s="324"/>
      <c r="B30" s="334">
        <v>10</v>
      </c>
      <c r="C30" s="332" t="s">
        <v>5</v>
      </c>
      <c r="D30" s="17" t="s">
        <v>2</v>
      </c>
      <c r="E30" s="5" t="str">
        <f>TEXT($B$6+2018&amp;"/"&amp;休日等取得計画調書!$B$30&amp;"/"&amp;休日等取得計画調書!E5,"aaa")</f>
        <v>水</v>
      </c>
      <c r="F30" s="5" t="str">
        <f>TEXT($B$6+2018&amp;"/"&amp;休日等取得計画調書!$B$30&amp;"/"&amp;休日等取得計画調書!F5,"aaa")</f>
        <v>木</v>
      </c>
      <c r="G30" s="5" t="str">
        <f>TEXT($B$6+2018&amp;"/"&amp;休日等取得計画調書!$B$30&amp;"/"&amp;休日等取得計画調書!G5,"aaa")</f>
        <v>金</v>
      </c>
      <c r="H30" s="5" t="str">
        <f>TEXT($B$6+2018&amp;"/"&amp;休日等取得計画調書!$B$30&amp;"/"&amp;休日等取得計画調書!H5,"aaa")</f>
        <v>土</v>
      </c>
      <c r="I30" s="5" t="str">
        <f>TEXT($B$6+2018&amp;"/"&amp;休日等取得計画調書!$B$30&amp;"/"&amp;休日等取得計画調書!I5,"aaa")</f>
        <v>日</v>
      </c>
      <c r="J30" s="5" t="str">
        <f>TEXT($B$6+2018&amp;"/"&amp;休日等取得計画調書!$B$30&amp;"/"&amp;休日等取得計画調書!J5,"aaa")</f>
        <v>月</v>
      </c>
      <c r="K30" s="5" t="str">
        <f>TEXT($B$6+2018&amp;"/"&amp;休日等取得計画調書!$B$30&amp;"/"&amp;休日等取得計画調書!K5,"aaa")</f>
        <v>火</v>
      </c>
      <c r="L30" s="5" t="str">
        <f>TEXT($B$6+2018&amp;"/"&amp;休日等取得計画調書!$B$30&amp;"/"&amp;休日等取得計画調書!L5,"aaa")</f>
        <v>水</v>
      </c>
      <c r="M30" s="5" t="str">
        <f>TEXT($B$6+2018&amp;"/"&amp;休日等取得計画調書!$B$30&amp;"/"&amp;休日等取得計画調書!M5,"aaa")</f>
        <v>木</v>
      </c>
      <c r="N30" s="5" t="str">
        <f>TEXT($B$6+2018&amp;"/"&amp;休日等取得計画調書!$B$30&amp;"/"&amp;休日等取得計画調書!N5,"aaa")</f>
        <v>金</v>
      </c>
      <c r="O30" s="5" t="str">
        <f>TEXT($B$6+2018&amp;"/"&amp;休日等取得計画調書!$B$30&amp;"/"&amp;休日等取得計画調書!O5,"aaa")</f>
        <v>土</v>
      </c>
      <c r="P30" s="5" t="str">
        <f>TEXT($B$6+2018&amp;"/"&amp;休日等取得計画調書!$B$30&amp;"/"&amp;休日等取得計画調書!P5,"aaa")</f>
        <v>日</v>
      </c>
      <c r="Q30" s="5" t="str">
        <f>TEXT($B$6+2018&amp;"/"&amp;休日等取得計画調書!$B$30&amp;"/"&amp;休日等取得計画調書!Q5,"aaa")</f>
        <v>月</v>
      </c>
      <c r="R30" s="5" t="str">
        <f>TEXT($B$6+2018&amp;"/"&amp;休日等取得計画調書!$B$30&amp;"/"&amp;休日等取得計画調書!R5,"aaa")</f>
        <v>火</v>
      </c>
      <c r="S30" s="5" t="str">
        <f>TEXT($B$6+2018&amp;"/"&amp;休日等取得計画調書!$B$30&amp;"/"&amp;休日等取得計画調書!S5,"aaa")</f>
        <v>水</v>
      </c>
      <c r="T30" s="5" t="str">
        <f>TEXT($B$6+2018&amp;"/"&amp;休日等取得計画調書!$B$30&amp;"/"&amp;休日等取得計画調書!T5,"aaa")</f>
        <v>木</v>
      </c>
      <c r="U30" s="5" t="str">
        <f>TEXT($B$6+2018&amp;"/"&amp;休日等取得計画調書!$B$30&amp;"/"&amp;休日等取得計画調書!U5,"aaa")</f>
        <v>金</v>
      </c>
      <c r="V30" s="5" t="str">
        <f>TEXT($B$6+2018&amp;"/"&amp;休日等取得計画調書!$B$30&amp;"/"&amp;休日等取得計画調書!V5,"aaa")</f>
        <v>土</v>
      </c>
      <c r="W30" s="5" t="str">
        <f>TEXT($B$6+2018&amp;"/"&amp;休日等取得計画調書!$B$30&amp;"/"&amp;休日等取得計画調書!W5,"aaa")</f>
        <v>日</v>
      </c>
      <c r="X30" s="5" t="str">
        <f>TEXT($B$6+2018&amp;"/"&amp;休日等取得計画調書!$B$30&amp;"/"&amp;休日等取得計画調書!X5,"aaa")</f>
        <v>月</v>
      </c>
      <c r="Y30" s="5" t="str">
        <f>TEXT($B$6+2018&amp;"/"&amp;休日等取得計画調書!$B$30&amp;"/"&amp;休日等取得計画調書!Y5,"aaa")</f>
        <v>火</v>
      </c>
      <c r="Z30" s="5" t="str">
        <f>TEXT($B$6+2018&amp;"/"&amp;休日等取得計画調書!$B$30&amp;"/"&amp;休日等取得計画調書!Z5,"aaa")</f>
        <v>水</v>
      </c>
      <c r="AA30" s="5" t="str">
        <f>TEXT($B$6+2018&amp;"/"&amp;休日等取得計画調書!$B$30&amp;"/"&amp;休日等取得計画調書!AA5,"aaa")</f>
        <v>木</v>
      </c>
      <c r="AB30" s="5" t="str">
        <f>TEXT($B$6+2018&amp;"/"&amp;休日等取得計画調書!$B$30&amp;"/"&amp;休日等取得計画調書!AB5,"aaa")</f>
        <v>金</v>
      </c>
      <c r="AC30" s="5" t="str">
        <f>TEXT($B$6+2018&amp;"/"&amp;休日等取得計画調書!$B$30&amp;"/"&amp;休日等取得計画調書!AC5,"aaa")</f>
        <v>土</v>
      </c>
      <c r="AD30" s="5" t="str">
        <f>TEXT($B$6+2018&amp;"/"&amp;休日等取得計画調書!$B$30&amp;"/"&amp;休日等取得計画調書!AD5,"aaa")</f>
        <v>日</v>
      </c>
      <c r="AE30" s="5" t="str">
        <f>TEXT($B$6+2018&amp;"/"&amp;休日等取得計画調書!$B$30&amp;"/"&amp;休日等取得計画調書!AE5,"aaa")</f>
        <v>月</v>
      </c>
      <c r="AF30" s="5" t="str">
        <f>TEXT($B$6+2018&amp;"/"&amp;休日等取得計画調書!$B$30&amp;"/"&amp;休日等取得計画調書!AF5,"aaa")</f>
        <v>火</v>
      </c>
      <c r="AG30" s="5" t="str">
        <f>TEXT($B$6+2018&amp;"/"&amp;休日等取得計画調書!$B$30&amp;"/"&amp;休日等取得計画調書!AG5,"aaa")</f>
        <v>水</v>
      </c>
      <c r="AH30" s="5" t="str">
        <f>TEXT($B$6+2018&amp;"/"&amp;休日等取得計画調書!$B$30&amp;"/"&amp;休日等取得計画調書!AH5,"aaa")</f>
        <v>木</v>
      </c>
      <c r="AI30" s="113" t="str">
        <f>TEXT($B$6+2018&amp;"/"&amp;休日等取得計画調書!$B$30&amp;"/"&amp;休日等取得計画調書!AI5,"aaa")</f>
        <v>金</v>
      </c>
      <c r="AO30" s="50"/>
      <c r="AP30" s="50"/>
      <c r="AQ30" s="50"/>
      <c r="AR30" s="50"/>
      <c r="AS30" s="50"/>
    </row>
    <row r="31" spans="1:45" s="11" customFormat="1" ht="11.1" customHeight="1">
      <c r="A31" s="324"/>
      <c r="B31" s="335"/>
      <c r="C31" s="328"/>
      <c r="D31" s="10" t="s">
        <v>3</v>
      </c>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20"/>
      <c r="AL31" s="90" t="s">
        <v>3</v>
      </c>
      <c r="AM31" s="298" t="str">
        <f>IF(COUNTA(E31:AI31)=0,"",IF(実績調書取得率計算!S$66=1,"OK",IF(実績調書取得率計算!S$69=1,"OK","NG")))</f>
        <v/>
      </c>
      <c r="AO31" s="50"/>
      <c r="AP31" s="50">
        <f>COUNTIFS(E31:AI31,"■")</f>
        <v>0</v>
      </c>
      <c r="AQ31" s="50">
        <f>COUNTIFS(E31:AI31,"休")</f>
        <v>0</v>
      </c>
      <c r="AR31" s="50">
        <f>SUM(AP31:AQ31)</f>
        <v>0</v>
      </c>
      <c r="AS31" s="50"/>
    </row>
    <row r="32" spans="1:45" s="11" customFormat="1" ht="11.1" customHeight="1" thickBot="1">
      <c r="A32" s="324"/>
      <c r="B32" s="335"/>
      <c r="C32" s="328"/>
      <c r="D32" s="10" t="s">
        <v>4</v>
      </c>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20"/>
      <c r="AL32" s="90" t="s">
        <v>4</v>
      </c>
      <c r="AM32" s="299" t="str">
        <f>IF(COUNTA(E32:AI32)=0,"",IF(実績調書取得率計算!S$67=1,"OK",IF(実績調書取得率計算!S$70=1,"OK","NG")))</f>
        <v/>
      </c>
      <c r="AO32" s="50"/>
      <c r="AP32" s="50"/>
      <c r="AQ32" s="50"/>
      <c r="AR32" s="50"/>
      <c r="AS32" s="50"/>
    </row>
    <row r="33" spans="1:47" s="11" customFormat="1" ht="11.1" customHeight="1">
      <c r="A33" s="324"/>
      <c r="B33" s="336"/>
      <c r="C33" s="333"/>
      <c r="D33" s="12"/>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33"/>
      <c r="AO33" s="50"/>
      <c r="AP33" s="50"/>
      <c r="AQ33" s="50"/>
      <c r="AR33" s="50"/>
      <c r="AS33" s="50"/>
    </row>
    <row r="34" spans="1:47" s="11" customFormat="1" ht="11.1" customHeight="1" thickBot="1">
      <c r="A34" s="324"/>
      <c r="B34" s="343">
        <v>11</v>
      </c>
      <c r="C34" s="327" t="s">
        <v>5</v>
      </c>
      <c r="D34" s="13" t="s">
        <v>2</v>
      </c>
      <c r="E34" s="5" t="str">
        <f>TEXT($B$6+2018&amp;"/"&amp;休日等取得計画調書!$B$34&amp;"/"&amp;休日等取得計画調書!E5,"aaa")</f>
        <v>土</v>
      </c>
      <c r="F34" s="5" t="str">
        <f>TEXT($B$6+2018&amp;"/"&amp;休日等取得計画調書!$B$34&amp;"/"&amp;休日等取得計画調書!F5,"aaa")</f>
        <v>日</v>
      </c>
      <c r="G34" s="5" t="str">
        <f>TEXT($B$6+2018&amp;"/"&amp;休日等取得計画調書!$B$34&amp;"/"&amp;休日等取得計画調書!G5,"aaa")</f>
        <v>月</v>
      </c>
      <c r="H34" s="5" t="str">
        <f>TEXT($B$6+2018&amp;"/"&amp;休日等取得計画調書!$B$34&amp;"/"&amp;休日等取得計画調書!H5,"aaa")</f>
        <v>火</v>
      </c>
      <c r="I34" s="5" t="str">
        <f>TEXT($B$6+2018&amp;"/"&amp;休日等取得計画調書!$B$34&amp;"/"&amp;休日等取得計画調書!I5,"aaa")</f>
        <v>水</v>
      </c>
      <c r="J34" s="5" t="str">
        <f>TEXT($B$6+2018&amp;"/"&amp;休日等取得計画調書!$B$34&amp;"/"&amp;休日等取得計画調書!J5,"aaa")</f>
        <v>木</v>
      </c>
      <c r="K34" s="5" t="str">
        <f>TEXT($B$6+2018&amp;"/"&amp;休日等取得計画調書!$B$34&amp;"/"&amp;休日等取得計画調書!K5,"aaa")</f>
        <v>金</v>
      </c>
      <c r="L34" s="5" t="str">
        <f>TEXT($B$6+2018&amp;"/"&amp;休日等取得計画調書!$B$34&amp;"/"&amp;休日等取得計画調書!L5,"aaa")</f>
        <v>土</v>
      </c>
      <c r="M34" s="5" t="str">
        <f>TEXT($B$6+2018&amp;"/"&amp;休日等取得計画調書!$B$34&amp;"/"&amp;休日等取得計画調書!M5,"aaa")</f>
        <v>日</v>
      </c>
      <c r="N34" s="5" t="str">
        <f>TEXT($B$6+2018&amp;"/"&amp;休日等取得計画調書!$B$34&amp;"/"&amp;休日等取得計画調書!N5,"aaa")</f>
        <v>月</v>
      </c>
      <c r="O34" s="5" t="str">
        <f>TEXT($B$6+2018&amp;"/"&amp;休日等取得計画調書!$B$34&amp;"/"&amp;休日等取得計画調書!O5,"aaa")</f>
        <v>火</v>
      </c>
      <c r="P34" s="5" t="str">
        <f>TEXT($B$6+2018&amp;"/"&amp;休日等取得計画調書!$B$34&amp;"/"&amp;休日等取得計画調書!P5,"aaa")</f>
        <v>水</v>
      </c>
      <c r="Q34" s="5" t="str">
        <f>TEXT($B$6+2018&amp;"/"&amp;休日等取得計画調書!$B$34&amp;"/"&amp;休日等取得計画調書!Q5,"aaa")</f>
        <v>木</v>
      </c>
      <c r="R34" s="5" t="str">
        <f>TEXT($B$6+2018&amp;"/"&amp;休日等取得計画調書!$B$34&amp;"/"&amp;休日等取得計画調書!R5,"aaa")</f>
        <v>金</v>
      </c>
      <c r="S34" s="5" t="str">
        <f>TEXT($B$6+2018&amp;"/"&amp;休日等取得計画調書!$B$34&amp;"/"&amp;休日等取得計画調書!S5,"aaa")</f>
        <v>土</v>
      </c>
      <c r="T34" s="5" t="str">
        <f>TEXT($B$6+2018&amp;"/"&amp;休日等取得計画調書!$B$34&amp;"/"&amp;休日等取得計画調書!T5,"aaa")</f>
        <v>日</v>
      </c>
      <c r="U34" s="5" t="str">
        <f>TEXT($B$6+2018&amp;"/"&amp;休日等取得計画調書!$B$34&amp;"/"&amp;休日等取得計画調書!U5,"aaa")</f>
        <v>月</v>
      </c>
      <c r="V34" s="5" t="str">
        <f>TEXT($B$6+2018&amp;"/"&amp;休日等取得計画調書!$B$34&amp;"/"&amp;休日等取得計画調書!V5,"aaa")</f>
        <v>火</v>
      </c>
      <c r="W34" s="5" t="str">
        <f>TEXT($B$6+2018&amp;"/"&amp;休日等取得計画調書!$B$34&amp;"/"&amp;休日等取得計画調書!W5,"aaa")</f>
        <v>水</v>
      </c>
      <c r="X34" s="5" t="str">
        <f>TEXT($B$6+2018&amp;"/"&amp;休日等取得計画調書!$B$34&amp;"/"&amp;休日等取得計画調書!X5,"aaa")</f>
        <v>木</v>
      </c>
      <c r="Y34" s="5" t="str">
        <f>TEXT($B$6+2018&amp;"/"&amp;休日等取得計画調書!$B$34&amp;"/"&amp;休日等取得計画調書!Y5,"aaa")</f>
        <v>金</v>
      </c>
      <c r="Z34" s="5" t="str">
        <f>TEXT($B$6+2018&amp;"/"&amp;休日等取得計画調書!$B$34&amp;"/"&amp;休日等取得計画調書!Z5,"aaa")</f>
        <v>土</v>
      </c>
      <c r="AA34" s="5" t="str">
        <f>TEXT($B$6+2018&amp;"/"&amp;休日等取得計画調書!$B$34&amp;"/"&amp;休日等取得計画調書!AA5,"aaa")</f>
        <v>日</v>
      </c>
      <c r="AB34" s="5" t="str">
        <f>TEXT($B$6+2018&amp;"/"&amp;休日等取得計画調書!$B$34&amp;"/"&amp;休日等取得計画調書!AB5,"aaa")</f>
        <v>月</v>
      </c>
      <c r="AC34" s="5" t="str">
        <f>TEXT($B$6+2018&amp;"/"&amp;休日等取得計画調書!$B$34&amp;"/"&amp;休日等取得計画調書!AC5,"aaa")</f>
        <v>火</v>
      </c>
      <c r="AD34" s="5" t="str">
        <f>TEXT($B$6+2018&amp;"/"&amp;休日等取得計画調書!$B$34&amp;"/"&amp;休日等取得計画調書!AD5,"aaa")</f>
        <v>水</v>
      </c>
      <c r="AE34" s="5" t="str">
        <f>TEXT($B$6+2018&amp;"/"&amp;休日等取得計画調書!$B$34&amp;"/"&amp;休日等取得計画調書!AE5,"aaa")</f>
        <v>木</v>
      </c>
      <c r="AF34" s="5" t="str">
        <f>TEXT($B$6+2018&amp;"/"&amp;休日等取得計画調書!$B$34&amp;"/"&amp;休日等取得計画調書!AF5,"aaa")</f>
        <v>金</v>
      </c>
      <c r="AG34" s="5" t="str">
        <f>TEXT($B$6+2018&amp;"/"&amp;休日等取得計画調書!$B$34&amp;"/"&amp;休日等取得計画調書!AG5,"aaa")</f>
        <v>土</v>
      </c>
      <c r="AH34" s="5" t="str">
        <f>TEXT($B$6+2018&amp;"/"&amp;休日等取得計画調書!$B$34&amp;"/"&amp;休日等取得計画調書!AH5,"aaa")</f>
        <v>日</v>
      </c>
      <c r="AI34" s="99"/>
      <c r="AO34" s="50"/>
      <c r="AP34" s="50"/>
      <c r="AQ34" s="50"/>
      <c r="AR34" s="50"/>
      <c r="AS34" s="50"/>
    </row>
    <row r="35" spans="1:47" s="11" customFormat="1" ht="11.1" customHeight="1">
      <c r="A35" s="324"/>
      <c r="B35" s="335"/>
      <c r="C35" s="328"/>
      <c r="D35" s="10" t="s">
        <v>3</v>
      </c>
      <c r="E35" s="118"/>
      <c r="F35" s="118"/>
      <c r="G35" s="118"/>
      <c r="H35" s="118"/>
      <c r="I35" s="118"/>
      <c r="J35" s="118"/>
      <c r="K35" s="118"/>
      <c r="L35" s="118"/>
      <c r="M35" s="118"/>
      <c r="N35" s="118"/>
      <c r="O35" s="118"/>
      <c r="P35" s="118"/>
      <c r="Q35" s="118"/>
      <c r="R35" s="118"/>
      <c r="S35" s="118"/>
      <c r="T35" s="118"/>
      <c r="U35" s="118"/>
      <c r="V35" s="118"/>
      <c r="W35" s="118"/>
      <c r="X35" s="118"/>
      <c r="Y35" s="118"/>
      <c r="Z35" s="118"/>
      <c r="AA35" s="118"/>
      <c r="AB35" s="118"/>
      <c r="AC35" s="118"/>
      <c r="AD35" s="118"/>
      <c r="AE35" s="118"/>
      <c r="AF35" s="118"/>
      <c r="AG35" s="118"/>
      <c r="AH35" s="118"/>
      <c r="AI35" s="120"/>
      <c r="AL35" s="90" t="s">
        <v>3</v>
      </c>
      <c r="AM35" s="298" t="str">
        <f>IF(COUNTA(E35:AI35)=0,"",IF(実績調書取得率計算!U$66=1,"OK",IF(実績調書取得率計算!U$69=1,"OK","NG")))</f>
        <v/>
      </c>
      <c r="AO35" s="50"/>
      <c r="AP35" s="50">
        <f>COUNTIFS(E35:AI35,"■")</f>
        <v>0</v>
      </c>
      <c r="AQ35" s="50">
        <f>COUNTIFS(E35:AI35,"休")</f>
        <v>0</v>
      </c>
      <c r="AR35" s="50">
        <f>SUM(AP35:AQ35)</f>
        <v>0</v>
      </c>
      <c r="AS35" s="50"/>
    </row>
    <row r="36" spans="1:47" s="11" customFormat="1" ht="11.1" customHeight="1" thickBot="1">
      <c r="A36" s="324"/>
      <c r="B36" s="335"/>
      <c r="C36" s="328"/>
      <c r="D36" s="10" t="s">
        <v>4</v>
      </c>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20"/>
      <c r="AL36" s="90" t="s">
        <v>4</v>
      </c>
      <c r="AM36" s="299" t="str">
        <f>IF(COUNTA(E36:AI36)=0,"",IF(実績調書取得率計算!U$67=1,"OK",IF(実績調書取得率計算!U$70=1,"OK","NG")))</f>
        <v/>
      </c>
      <c r="AO36" s="50"/>
      <c r="AP36" s="50"/>
      <c r="AQ36" s="50"/>
      <c r="AR36" s="50"/>
      <c r="AS36" s="50"/>
    </row>
    <row r="37" spans="1:47" s="11" customFormat="1" ht="11.1" customHeight="1" thickBot="1">
      <c r="A37" s="324"/>
      <c r="B37" s="344"/>
      <c r="C37" s="329"/>
      <c r="D37" s="16"/>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19"/>
      <c r="AH37" s="119"/>
      <c r="AI37" s="133"/>
      <c r="AO37" s="50"/>
      <c r="AP37" s="50"/>
      <c r="AQ37" s="50"/>
      <c r="AR37" s="50"/>
      <c r="AS37" s="50"/>
    </row>
    <row r="38" spans="1:47" s="11" customFormat="1" ht="11.1" customHeight="1" thickBot="1">
      <c r="A38" s="324"/>
      <c r="B38" s="334">
        <v>12</v>
      </c>
      <c r="C38" s="332" t="s">
        <v>5</v>
      </c>
      <c r="D38" s="17" t="s">
        <v>2</v>
      </c>
      <c r="E38" s="5" t="str">
        <f>TEXT($B$6+2018&amp;"/"&amp;休日等取得計画調書!$B$38&amp;"/"&amp;休日等取得計画調書!E5,"aaa")</f>
        <v>月</v>
      </c>
      <c r="F38" s="5" t="str">
        <f>TEXT($B$6+2018&amp;"/"&amp;休日等取得計画調書!$B$38&amp;"/"&amp;休日等取得計画調書!F5,"aaa")</f>
        <v>火</v>
      </c>
      <c r="G38" s="5" t="str">
        <f>TEXT($B$6+2018&amp;"/"&amp;休日等取得計画調書!$B$38&amp;"/"&amp;休日等取得計画調書!G5,"aaa")</f>
        <v>水</v>
      </c>
      <c r="H38" s="5" t="str">
        <f>TEXT($B$6+2018&amp;"/"&amp;休日等取得計画調書!$B$38&amp;"/"&amp;休日等取得計画調書!H5,"aaa")</f>
        <v>木</v>
      </c>
      <c r="I38" s="5" t="str">
        <f>TEXT($B$6+2018&amp;"/"&amp;休日等取得計画調書!$B$38&amp;"/"&amp;休日等取得計画調書!I5,"aaa")</f>
        <v>金</v>
      </c>
      <c r="J38" s="5" t="str">
        <f>TEXT($B$6+2018&amp;"/"&amp;休日等取得計画調書!$B$38&amp;"/"&amp;休日等取得計画調書!J5,"aaa")</f>
        <v>土</v>
      </c>
      <c r="K38" s="5" t="str">
        <f>TEXT($B$6+2018&amp;"/"&amp;休日等取得計画調書!$B$38&amp;"/"&amp;休日等取得計画調書!K5,"aaa")</f>
        <v>日</v>
      </c>
      <c r="L38" s="5" t="str">
        <f>TEXT($B$6+2018&amp;"/"&amp;休日等取得計画調書!$B$38&amp;"/"&amp;休日等取得計画調書!L5,"aaa")</f>
        <v>月</v>
      </c>
      <c r="M38" s="5" t="str">
        <f>TEXT($B$6+2018&amp;"/"&amp;休日等取得計画調書!$B$38&amp;"/"&amp;休日等取得計画調書!M5,"aaa")</f>
        <v>火</v>
      </c>
      <c r="N38" s="5" t="str">
        <f>TEXT($B$6+2018&amp;"/"&amp;休日等取得計画調書!$B$38&amp;"/"&amp;休日等取得計画調書!N5,"aaa")</f>
        <v>水</v>
      </c>
      <c r="O38" s="5" t="str">
        <f>TEXT($B$6+2018&amp;"/"&amp;休日等取得計画調書!$B$38&amp;"/"&amp;休日等取得計画調書!O5,"aaa")</f>
        <v>木</v>
      </c>
      <c r="P38" s="5" t="str">
        <f>TEXT($B$6+2018&amp;"/"&amp;休日等取得計画調書!$B$38&amp;"/"&amp;休日等取得計画調書!P5,"aaa")</f>
        <v>金</v>
      </c>
      <c r="Q38" s="5" t="str">
        <f>TEXT($B$6+2018&amp;"/"&amp;休日等取得計画調書!$B$38&amp;"/"&amp;休日等取得計画調書!Q5,"aaa")</f>
        <v>土</v>
      </c>
      <c r="R38" s="5" t="str">
        <f>TEXT($B$6+2018&amp;"/"&amp;休日等取得計画調書!$B$38&amp;"/"&amp;休日等取得計画調書!R5,"aaa")</f>
        <v>日</v>
      </c>
      <c r="S38" s="5" t="str">
        <f>TEXT($B$6+2018&amp;"/"&amp;休日等取得計画調書!$B$38&amp;"/"&amp;休日等取得計画調書!S5,"aaa")</f>
        <v>月</v>
      </c>
      <c r="T38" s="5" t="str">
        <f>TEXT($B$6+2018&amp;"/"&amp;休日等取得計画調書!$B$38&amp;"/"&amp;休日等取得計画調書!T5,"aaa")</f>
        <v>火</v>
      </c>
      <c r="U38" s="5" t="str">
        <f>TEXT($B$6+2018&amp;"/"&amp;休日等取得計画調書!$B$38&amp;"/"&amp;休日等取得計画調書!U5,"aaa")</f>
        <v>水</v>
      </c>
      <c r="V38" s="5" t="str">
        <f>TEXT($B$6+2018&amp;"/"&amp;休日等取得計画調書!$B$38&amp;"/"&amp;休日等取得計画調書!V5,"aaa")</f>
        <v>木</v>
      </c>
      <c r="W38" s="5" t="str">
        <f>TEXT($B$6+2018&amp;"/"&amp;休日等取得計画調書!$B$38&amp;"/"&amp;休日等取得計画調書!W5,"aaa")</f>
        <v>金</v>
      </c>
      <c r="X38" s="5" t="str">
        <f>TEXT($B$6+2018&amp;"/"&amp;休日等取得計画調書!$B$38&amp;"/"&amp;休日等取得計画調書!X5,"aaa")</f>
        <v>土</v>
      </c>
      <c r="Y38" s="5" t="str">
        <f>TEXT($B$6+2018&amp;"/"&amp;休日等取得計画調書!$B$38&amp;"/"&amp;休日等取得計画調書!Y5,"aaa")</f>
        <v>日</v>
      </c>
      <c r="Z38" s="5" t="str">
        <f>TEXT($B$6+2018&amp;"/"&amp;休日等取得計画調書!$B$38&amp;"/"&amp;休日等取得計画調書!Z5,"aaa")</f>
        <v>月</v>
      </c>
      <c r="AA38" s="5" t="str">
        <f>TEXT($B$6+2018&amp;"/"&amp;休日等取得計画調書!$B$38&amp;"/"&amp;休日等取得計画調書!AA5,"aaa")</f>
        <v>火</v>
      </c>
      <c r="AB38" s="5" t="str">
        <f>TEXT($B$6+2018&amp;"/"&amp;休日等取得計画調書!$B$38&amp;"/"&amp;休日等取得計画調書!AB5,"aaa")</f>
        <v>水</v>
      </c>
      <c r="AC38" s="5" t="str">
        <f>TEXT($B$6+2018&amp;"/"&amp;休日等取得計画調書!$B$38&amp;"/"&amp;休日等取得計画調書!AC5,"aaa")</f>
        <v>木</v>
      </c>
      <c r="AD38" s="5" t="str">
        <f>TEXT($B$6+2018&amp;"/"&amp;休日等取得計画調書!$B$38&amp;"/"&amp;休日等取得計画調書!AD5,"aaa")</f>
        <v>金</v>
      </c>
      <c r="AE38" s="5" t="str">
        <f>TEXT($B$6+2018&amp;"/"&amp;休日等取得計画調書!$B$38&amp;"/"&amp;休日等取得計画調書!AE5,"aaa")</f>
        <v>土</v>
      </c>
      <c r="AF38" s="134" t="str">
        <f>TEXT($B$6+2018&amp;"/"&amp;休日等取得計画調書!$B$38&amp;"/"&amp;休日等取得計画調書!AF5,"aaa")</f>
        <v>日</v>
      </c>
      <c r="AG38" s="98" t="s">
        <v>9</v>
      </c>
      <c r="AH38" s="18" t="s">
        <v>9</v>
      </c>
      <c r="AI38" s="19" t="s">
        <v>9</v>
      </c>
      <c r="AO38" s="50"/>
      <c r="AP38" s="50"/>
      <c r="AQ38" s="50"/>
      <c r="AR38" s="50"/>
      <c r="AS38" s="50"/>
    </row>
    <row r="39" spans="1:47" s="11" customFormat="1" ht="11.1" customHeight="1">
      <c r="A39" s="324"/>
      <c r="B39" s="335"/>
      <c r="C39" s="328"/>
      <c r="D39" s="10" t="s">
        <v>3</v>
      </c>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23"/>
      <c r="AG39" s="124"/>
      <c r="AH39" s="118"/>
      <c r="AI39" s="125"/>
      <c r="AL39" s="90" t="s">
        <v>3</v>
      </c>
      <c r="AM39" s="298" t="str">
        <f>IF(COUNTA(E39:AI39)=0,"",IF(実績調書取得率計算!W$66=1,"OK",IF(実績調書取得率計算!W$69=1,"OK","NG")))</f>
        <v/>
      </c>
      <c r="AO39" s="50"/>
      <c r="AP39" s="50">
        <f>COUNTIFS(E39:AI39,"■")</f>
        <v>0</v>
      </c>
      <c r="AQ39" s="50">
        <f>COUNTIFS(E39:AI39,"休")</f>
        <v>0</v>
      </c>
      <c r="AR39" s="50">
        <f>SUM(AP39:AQ39)</f>
        <v>0</v>
      </c>
      <c r="AS39" s="50"/>
    </row>
    <row r="40" spans="1:47" s="11" customFormat="1" ht="11.1" customHeight="1" thickBot="1">
      <c r="A40" s="324"/>
      <c r="B40" s="335"/>
      <c r="C40" s="328"/>
      <c r="D40" s="10" t="s">
        <v>4</v>
      </c>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23"/>
      <c r="AG40" s="124"/>
      <c r="AH40" s="118"/>
      <c r="AI40" s="125"/>
      <c r="AL40" s="90" t="s">
        <v>4</v>
      </c>
      <c r="AM40" s="299" t="str">
        <f>IF(COUNTA(E40:AI40)=0,"",IF(実績調書取得率計算!W$67=1,"OK",IF(実績調書取得率計算!W$70=1,"OK","NG")))</f>
        <v/>
      </c>
      <c r="AO40" s="50"/>
      <c r="AP40" s="50"/>
      <c r="AQ40" s="50"/>
      <c r="AR40" s="50"/>
      <c r="AS40" s="50"/>
    </row>
    <row r="41" spans="1:47" s="11" customFormat="1" ht="11.1" customHeight="1" thickBot="1">
      <c r="A41" s="324"/>
      <c r="B41" s="336"/>
      <c r="C41" s="329"/>
      <c r="D41" s="12"/>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28"/>
      <c r="AG41" s="129"/>
      <c r="AH41" s="130"/>
      <c r="AI41" s="131"/>
      <c r="AO41" s="50"/>
      <c r="AP41" s="50"/>
      <c r="AQ41" s="50"/>
      <c r="AR41" s="50"/>
      <c r="AS41" s="50"/>
    </row>
    <row r="42" spans="1:47" s="11" customFormat="1" ht="11.1" customHeight="1" thickBot="1">
      <c r="A42" s="324"/>
      <c r="B42" s="337">
        <f>IF(B6="○","",B6+1)</f>
        <v>8</v>
      </c>
      <c r="C42" s="338"/>
      <c r="D42" s="20" t="s">
        <v>2</v>
      </c>
      <c r="E42" s="98" t="s">
        <v>9</v>
      </c>
      <c r="F42" s="18" t="s">
        <v>9</v>
      </c>
      <c r="G42" s="19" t="s">
        <v>9</v>
      </c>
      <c r="H42" s="5" t="str">
        <f>TEXT($B$42+2018&amp;"/"&amp;休日等取得計画調書!$B$43&amp;"/"&amp;休日等取得計画調書!H5,"aaa")</f>
        <v>日</v>
      </c>
      <c r="I42" s="5" t="str">
        <f>TEXT($B$42+2018&amp;"/"&amp;休日等取得計画調書!$B$43&amp;"/"&amp;休日等取得計画調書!I5,"aaa")</f>
        <v>月</v>
      </c>
      <c r="J42" s="5" t="str">
        <f>TEXT($B$42+2018&amp;"/"&amp;休日等取得計画調書!$B$43&amp;"/"&amp;休日等取得計画調書!J5,"aaa")</f>
        <v>火</v>
      </c>
      <c r="K42" s="5" t="str">
        <f>TEXT($B$42+2018&amp;"/"&amp;休日等取得計画調書!$B$43&amp;"/"&amp;休日等取得計画調書!K5,"aaa")</f>
        <v>水</v>
      </c>
      <c r="L42" s="5" t="str">
        <f>TEXT($B$42+2018&amp;"/"&amp;休日等取得計画調書!$B$43&amp;"/"&amp;休日等取得計画調書!L5,"aaa")</f>
        <v>木</v>
      </c>
      <c r="M42" s="5" t="str">
        <f>TEXT($B$42+2018&amp;"/"&amp;休日等取得計画調書!$B$43&amp;"/"&amp;休日等取得計画調書!M5,"aaa")</f>
        <v>金</v>
      </c>
      <c r="N42" s="5" t="str">
        <f>TEXT($B$42+2018&amp;"/"&amp;休日等取得計画調書!$B$43&amp;"/"&amp;休日等取得計画調書!N5,"aaa")</f>
        <v>土</v>
      </c>
      <c r="O42" s="5" t="str">
        <f>TEXT($B$42+2018&amp;"/"&amp;休日等取得計画調書!$B$43&amp;"/"&amp;休日等取得計画調書!O5,"aaa")</f>
        <v>日</v>
      </c>
      <c r="P42" s="5" t="str">
        <f>TEXT($B$42+2018&amp;"/"&amp;休日等取得計画調書!$B$43&amp;"/"&amp;休日等取得計画調書!P5,"aaa")</f>
        <v>月</v>
      </c>
      <c r="Q42" s="5" t="str">
        <f>TEXT($B$42+2018&amp;"/"&amp;休日等取得計画調書!$B$43&amp;"/"&amp;休日等取得計画調書!Q5,"aaa")</f>
        <v>火</v>
      </c>
      <c r="R42" s="5" t="str">
        <f>TEXT($B$42+2018&amp;"/"&amp;休日等取得計画調書!$B$43&amp;"/"&amp;休日等取得計画調書!R5,"aaa")</f>
        <v>水</v>
      </c>
      <c r="S42" s="5" t="str">
        <f>TEXT($B$42+2018&amp;"/"&amp;休日等取得計画調書!$B$43&amp;"/"&amp;休日等取得計画調書!S5,"aaa")</f>
        <v>木</v>
      </c>
      <c r="T42" s="5" t="str">
        <f>TEXT($B$42+2018&amp;"/"&amp;休日等取得計画調書!$B$43&amp;"/"&amp;休日等取得計画調書!T5,"aaa")</f>
        <v>金</v>
      </c>
      <c r="U42" s="5" t="str">
        <f>TEXT($B$42+2018&amp;"/"&amp;休日等取得計画調書!$B$43&amp;"/"&amp;休日等取得計画調書!U5,"aaa")</f>
        <v>土</v>
      </c>
      <c r="V42" s="5" t="str">
        <f>TEXT($B$42+2018&amp;"/"&amp;休日等取得計画調書!$B$43&amp;"/"&amp;休日等取得計画調書!V5,"aaa")</f>
        <v>日</v>
      </c>
      <c r="W42" s="5" t="str">
        <f>TEXT($B$42+2018&amp;"/"&amp;休日等取得計画調書!$B$43&amp;"/"&amp;休日等取得計画調書!W5,"aaa")</f>
        <v>月</v>
      </c>
      <c r="X42" s="5" t="str">
        <f>TEXT($B$42+2018&amp;"/"&amp;休日等取得計画調書!$B$43&amp;"/"&amp;休日等取得計画調書!X5,"aaa")</f>
        <v>火</v>
      </c>
      <c r="Y42" s="5" t="str">
        <f>TEXT($B$42+2018&amp;"/"&amp;休日等取得計画調書!$B$43&amp;"/"&amp;休日等取得計画調書!Y5,"aaa")</f>
        <v>水</v>
      </c>
      <c r="Z42" s="5" t="str">
        <f>TEXT($B$42+2018&amp;"/"&amp;休日等取得計画調書!$B$43&amp;"/"&amp;休日等取得計画調書!Z5,"aaa")</f>
        <v>木</v>
      </c>
      <c r="AA42" s="5" t="str">
        <f>TEXT($B$42+2018&amp;"/"&amp;休日等取得計画調書!$B$43&amp;"/"&amp;休日等取得計画調書!AA5,"aaa")</f>
        <v>金</v>
      </c>
      <c r="AB42" s="5" t="str">
        <f>TEXT($B$42+2018&amp;"/"&amp;休日等取得計画調書!$B$43&amp;"/"&amp;休日等取得計画調書!AB5,"aaa")</f>
        <v>土</v>
      </c>
      <c r="AC42" s="5" t="str">
        <f>TEXT($B$42+2018&amp;"/"&amp;休日等取得計画調書!$B$43&amp;"/"&amp;休日等取得計画調書!AC5,"aaa")</f>
        <v>日</v>
      </c>
      <c r="AD42" s="5" t="str">
        <f>TEXT($B$42+2018&amp;"/"&amp;休日等取得計画調書!$B$43&amp;"/"&amp;休日等取得計画調書!AD5,"aaa")</f>
        <v>月</v>
      </c>
      <c r="AE42" s="5" t="str">
        <f>TEXT($B$42+2018&amp;"/"&amp;休日等取得計画調書!$B$43&amp;"/"&amp;休日等取得計画調書!AE5,"aaa")</f>
        <v>火</v>
      </c>
      <c r="AF42" s="5" t="str">
        <f>TEXT($B$42+2018&amp;"/"&amp;休日等取得計画調書!$B$43&amp;"/"&amp;休日等取得計画調書!AF5,"aaa")</f>
        <v>水</v>
      </c>
      <c r="AG42" s="5" t="str">
        <f>TEXT($B$42+2018&amp;"/"&amp;休日等取得計画調書!$B$43&amp;"/"&amp;休日等取得計画調書!AG5,"aaa")</f>
        <v>木</v>
      </c>
      <c r="AH42" s="5" t="str">
        <f>TEXT($B$42+2018&amp;"/"&amp;休日等取得計画調書!$B$43&amp;"/"&amp;休日等取得計画調書!AH5,"aaa")</f>
        <v>金</v>
      </c>
      <c r="AI42" s="114" t="str">
        <f>TEXT($B$42+2018&amp;"/"&amp;休日等取得計画調書!$B$43&amp;"/"&amp;休日等取得計画調書!AI5,"aaa")</f>
        <v>土</v>
      </c>
      <c r="AO42" s="50"/>
      <c r="AP42" s="50"/>
      <c r="AQ42" s="50"/>
      <c r="AR42" s="50"/>
      <c r="AS42" s="50"/>
    </row>
    <row r="43" spans="1:47" s="11" customFormat="1" ht="11.1" customHeight="1">
      <c r="A43" s="324"/>
      <c r="B43" s="339">
        <v>1</v>
      </c>
      <c r="C43" s="341" t="s">
        <v>16</v>
      </c>
      <c r="D43" s="21" t="s">
        <v>3</v>
      </c>
      <c r="E43" s="295"/>
      <c r="F43" s="118"/>
      <c r="G43" s="126"/>
      <c r="H43" s="295"/>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20"/>
      <c r="AL43" s="90" t="s">
        <v>3</v>
      </c>
      <c r="AM43" s="298" t="str">
        <f>IF(COUNTA(E43:AI43)=0,"",IF(実績調書取得率計算!Y$66=1,"OK",IF(実績調書取得率計算!Y$69=1,"OK","NG")))</f>
        <v/>
      </c>
      <c r="AO43" s="50"/>
      <c r="AP43" s="50">
        <f>COUNTIFS(E43:AI43,"■")</f>
        <v>0</v>
      </c>
      <c r="AQ43" s="50">
        <f>COUNTIFS(E43:AI43,"休")</f>
        <v>0</v>
      </c>
      <c r="AR43" s="50">
        <f>SUM(AP43:AQ43)</f>
        <v>0</v>
      </c>
      <c r="AS43" s="50"/>
    </row>
    <row r="44" spans="1:47" s="11" customFormat="1" ht="11.1" customHeight="1" thickBot="1">
      <c r="A44" s="324"/>
      <c r="B44" s="339"/>
      <c r="C44" s="341"/>
      <c r="D44" s="21" t="s">
        <v>4</v>
      </c>
      <c r="E44" s="295"/>
      <c r="F44" s="118"/>
      <c r="G44" s="126"/>
      <c r="H44" s="295"/>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20"/>
      <c r="AL44" s="90" t="s">
        <v>4</v>
      </c>
      <c r="AM44" s="299" t="str">
        <f>IF(COUNTA(E44:AI44)=0,"",IF(実績調書取得率計算!Y$67=1,"OK",IF(実績調書取得率計算!Y$70=1,"OK","NG")))</f>
        <v/>
      </c>
      <c r="AO44" s="50"/>
      <c r="AP44" s="50"/>
      <c r="AQ44" s="50"/>
      <c r="AR44" s="50"/>
      <c r="AS44" s="50"/>
    </row>
    <row r="45" spans="1:47" s="11" customFormat="1" ht="11.1" customHeight="1" thickBot="1">
      <c r="A45" s="324"/>
      <c r="B45" s="340"/>
      <c r="C45" s="342"/>
      <c r="D45" s="22"/>
      <c r="E45" s="129"/>
      <c r="F45" s="130"/>
      <c r="G45" s="131"/>
      <c r="H45" s="140"/>
      <c r="I45" s="121"/>
      <c r="J45" s="121"/>
      <c r="K45" s="121"/>
      <c r="L45" s="121"/>
      <c r="M45" s="121"/>
      <c r="N45" s="121"/>
      <c r="O45" s="121"/>
      <c r="P45" s="121"/>
      <c r="Q45" s="121"/>
      <c r="R45" s="141"/>
      <c r="S45" s="121"/>
      <c r="T45" s="121"/>
      <c r="U45" s="121"/>
      <c r="V45" s="121"/>
      <c r="W45" s="121"/>
      <c r="X45" s="121"/>
      <c r="Y45" s="121"/>
      <c r="Z45" s="121"/>
      <c r="AA45" s="121"/>
      <c r="AB45" s="121"/>
      <c r="AC45" s="121"/>
      <c r="AD45" s="121"/>
      <c r="AE45" s="121"/>
      <c r="AF45" s="121"/>
      <c r="AG45" s="121"/>
      <c r="AH45" s="121"/>
      <c r="AI45" s="122"/>
      <c r="AO45" s="50"/>
      <c r="AP45" s="50"/>
      <c r="AQ45" s="50"/>
      <c r="AR45" s="50"/>
      <c r="AS45" s="50"/>
      <c r="AU45" s="116"/>
    </row>
    <row r="46" spans="1:47" s="11" customFormat="1" ht="11.1" customHeight="1" thickBot="1">
      <c r="A46" s="324"/>
      <c r="B46" s="334">
        <v>2</v>
      </c>
      <c r="C46" s="332" t="s">
        <v>5</v>
      </c>
      <c r="D46" s="17" t="s">
        <v>2</v>
      </c>
      <c r="E46" s="5" t="str">
        <f>TEXT($B$42+2018&amp;"/"&amp;休日等取得計画調書!$B$46&amp;"/"&amp;休日等取得計画調書!E5,"aaa")</f>
        <v>日</v>
      </c>
      <c r="F46" s="5" t="str">
        <f>TEXT($B$42+2018&amp;"/"&amp;休日等取得計画調書!$B$46&amp;"/"&amp;休日等取得計画調書!F5,"aaa")</f>
        <v>月</v>
      </c>
      <c r="G46" s="5" t="str">
        <f>TEXT($B$42+2018&amp;"/"&amp;休日等取得計画調書!$B$46&amp;"/"&amp;休日等取得計画調書!G5,"aaa")</f>
        <v>火</v>
      </c>
      <c r="H46" s="5" t="str">
        <f>TEXT($B$42+2018&amp;"/"&amp;休日等取得計画調書!$B$46&amp;"/"&amp;休日等取得計画調書!H5,"aaa")</f>
        <v>水</v>
      </c>
      <c r="I46" s="5" t="str">
        <f>TEXT($B$42+2018&amp;"/"&amp;休日等取得計画調書!$B$46&amp;"/"&amp;休日等取得計画調書!I5,"aaa")</f>
        <v>木</v>
      </c>
      <c r="J46" s="5" t="str">
        <f>TEXT($B$42+2018&amp;"/"&amp;休日等取得計画調書!$B$46&amp;"/"&amp;休日等取得計画調書!J5,"aaa")</f>
        <v>金</v>
      </c>
      <c r="K46" s="5" t="str">
        <f>TEXT($B$42+2018&amp;"/"&amp;休日等取得計画調書!$B$46&amp;"/"&amp;休日等取得計画調書!K5,"aaa")</f>
        <v>土</v>
      </c>
      <c r="L46" s="5" t="str">
        <f>TEXT($B$42+2018&amp;"/"&amp;休日等取得計画調書!$B$46&amp;"/"&amp;休日等取得計画調書!L5,"aaa")</f>
        <v>日</v>
      </c>
      <c r="M46" s="5" t="str">
        <f>TEXT($B$42+2018&amp;"/"&amp;休日等取得計画調書!$B$46&amp;"/"&amp;休日等取得計画調書!M5,"aaa")</f>
        <v>月</v>
      </c>
      <c r="N46" s="5" t="str">
        <f>TEXT($B$42+2018&amp;"/"&amp;休日等取得計画調書!$B$46&amp;"/"&amp;休日等取得計画調書!N5,"aaa")</f>
        <v>火</v>
      </c>
      <c r="O46" s="5" t="str">
        <f>TEXT($B$42+2018&amp;"/"&amp;休日等取得計画調書!$B$46&amp;"/"&amp;休日等取得計画調書!O5,"aaa")</f>
        <v>水</v>
      </c>
      <c r="P46" s="5" t="str">
        <f>TEXT($B$42+2018&amp;"/"&amp;休日等取得計画調書!$B$46&amp;"/"&amp;休日等取得計画調書!P5,"aaa")</f>
        <v>木</v>
      </c>
      <c r="Q46" s="5" t="str">
        <f>TEXT($B$42+2018&amp;"/"&amp;休日等取得計画調書!$B$46&amp;"/"&amp;休日等取得計画調書!Q5,"aaa")</f>
        <v>金</v>
      </c>
      <c r="R46" s="5" t="str">
        <f>TEXT($B$42+2018&amp;"/"&amp;休日等取得計画調書!$B$46&amp;"/"&amp;休日等取得計画調書!R5,"aaa")</f>
        <v>土</v>
      </c>
      <c r="S46" s="5" t="str">
        <f>TEXT($B$42+2018&amp;"/"&amp;休日等取得計画調書!$B$46&amp;"/"&amp;休日等取得計画調書!S5,"aaa")</f>
        <v>日</v>
      </c>
      <c r="T46" s="5" t="str">
        <f>TEXT($B$42+2018&amp;"/"&amp;休日等取得計画調書!$B$46&amp;"/"&amp;休日等取得計画調書!T5,"aaa")</f>
        <v>月</v>
      </c>
      <c r="U46" s="5" t="str">
        <f>TEXT($B$42+2018&amp;"/"&amp;休日等取得計画調書!$B$46&amp;"/"&amp;休日等取得計画調書!U5,"aaa")</f>
        <v>火</v>
      </c>
      <c r="V46" s="5" t="str">
        <f>TEXT($B$42+2018&amp;"/"&amp;休日等取得計画調書!$B$46&amp;"/"&amp;休日等取得計画調書!V5,"aaa")</f>
        <v>水</v>
      </c>
      <c r="W46" s="5" t="str">
        <f>TEXT($B$42+2018&amp;"/"&amp;休日等取得計画調書!$B$46&amp;"/"&amp;休日等取得計画調書!W5,"aaa")</f>
        <v>木</v>
      </c>
      <c r="X46" s="5" t="str">
        <f>TEXT($B$42+2018&amp;"/"&amp;休日等取得計画調書!$B$46&amp;"/"&amp;休日等取得計画調書!X5,"aaa")</f>
        <v>金</v>
      </c>
      <c r="Y46" s="5" t="str">
        <f>TEXT($B$42+2018&amp;"/"&amp;休日等取得計画調書!$B$46&amp;"/"&amp;休日等取得計画調書!Y5,"aaa")</f>
        <v>土</v>
      </c>
      <c r="Z46" s="5" t="str">
        <f>TEXT($B$42+2018&amp;"/"&amp;休日等取得計画調書!$B$46&amp;"/"&amp;休日等取得計画調書!Z5,"aaa")</f>
        <v>日</v>
      </c>
      <c r="AA46" s="5" t="str">
        <f>TEXT($B$42+2018&amp;"/"&amp;休日等取得計画調書!$B$46&amp;"/"&amp;休日等取得計画調書!AA5,"aaa")</f>
        <v>月</v>
      </c>
      <c r="AB46" s="5" t="str">
        <f>TEXT($B$42+2018&amp;"/"&amp;休日等取得計画調書!$B$46&amp;"/"&amp;休日等取得計画調書!AB5,"aaa")</f>
        <v>火</v>
      </c>
      <c r="AC46" s="5" t="str">
        <f>TEXT($B$42+2018&amp;"/"&amp;休日等取得計画調書!$B$46&amp;"/"&amp;休日等取得計画調書!AC5,"aaa")</f>
        <v>水</v>
      </c>
      <c r="AD46" s="5" t="str">
        <f>TEXT($B$42+2018&amp;"/"&amp;休日等取得計画調書!$B$46&amp;"/"&amp;休日等取得計画調書!AD5,"aaa")</f>
        <v>木</v>
      </c>
      <c r="AE46" s="5" t="str">
        <f>TEXT($B$42+2018&amp;"/"&amp;休日等取得計画調書!$B$46&amp;"/"&amp;休日等取得計画調書!AE5,"aaa")</f>
        <v>金</v>
      </c>
      <c r="AF46" s="5" t="str">
        <f>TEXT($B$42+2018&amp;"/"&amp;休日等取得計画調書!$B$46&amp;"/"&amp;休日等取得計画調書!AF5,"aaa")</f>
        <v>土</v>
      </c>
      <c r="AG46" s="5" t="str">
        <f>IF(MOD(B42+2018,4)=0,TEXT($B$42+2018&amp;"/"&amp;休日等取得計画調書!$B$46&amp;"/"&amp;休日等取得計画調書!AG5,"aaa"),"")</f>
        <v/>
      </c>
      <c r="AH46" s="115"/>
      <c r="AI46" s="97"/>
      <c r="AO46" s="50"/>
      <c r="AP46" s="50"/>
      <c r="AQ46" s="50"/>
      <c r="AR46" s="50"/>
      <c r="AS46" s="50"/>
      <c r="AU46" s="11" t="str">
        <f>IF(MOD(11+2018,4)=0,"","ばか")</f>
        <v>ばか</v>
      </c>
    </row>
    <row r="47" spans="1:47" s="11" customFormat="1" ht="11.1" customHeight="1">
      <c r="A47" s="324"/>
      <c r="B47" s="335"/>
      <c r="C47" s="328"/>
      <c r="D47" s="10" t="s">
        <v>3</v>
      </c>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20"/>
      <c r="AL47" s="90" t="s">
        <v>3</v>
      </c>
      <c r="AM47" s="298" t="str">
        <f>IF(COUNTA(E47:AI47)=0,"",IF(実績調書取得率計算!AA$66=1,"OK",IF(実績調書取得率計算!AA$69=1,"OK","NG")))</f>
        <v/>
      </c>
      <c r="AO47" s="50"/>
      <c r="AP47" s="50">
        <f>COUNTIFS(E47:AI47,"■")</f>
        <v>0</v>
      </c>
      <c r="AQ47" s="50">
        <f>COUNTIFS(E47:AI47,"休")</f>
        <v>0</v>
      </c>
      <c r="AR47" s="50">
        <f>SUM(AP47:AQ47)</f>
        <v>0</v>
      </c>
      <c r="AS47" s="50"/>
    </row>
    <row r="48" spans="1:47" s="11" customFormat="1" ht="12" customHeight="1" thickBot="1">
      <c r="A48" s="324"/>
      <c r="B48" s="335"/>
      <c r="C48" s="328"/>
      <c r="D48" s="10" t="s">
        <v>4</v>
      </c>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20"/>
      <c r="AL48" s="90" t="s">
        <v>4</v>
      </c>
      <c r="AM48" s="299" t="str">
        <f>IF(COUNTA(E48:AI48)=0,"",IF(実績調書取得率計算!AA$67=1,"OK",IF(実績調書取得率計算!AA$70=1,"OK","NG")))</f>
        <v/>
      </c>
      <c r="AO48" s="50"/>
      <c r="AP48" s="50"/>
      <c r="AQ48" s="50"/>
      <c r="AR48" s="50"/>
      <c r="AS48" s="50"/>
    </row>
    <row r="49" spans="1:46" s="11" customFormat="1" ht="11.1" customHeight="1">
      <c r="A49" s="324"/>
      <c r="B49" s="336"/>
      <c r="C49" s="333"/>
      <c r="D49" s="12"/>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33"/>
      <c r="AO49" s="50"/>
      <c r="AP49" s="50"/>
      <c r="AQ49" s="50"/>
      <c r="AR49" s="50"/>
      <c r="AS49" s="50"/>
    </row>
    <row r="50" spans="1:46" s="11" customFormat="1" ht="11.1" customHeight="1" thickBot="1">
      <c r="A50" s="324"/>
      <c r="B50" s="343">
        <v>3</v>
      </c>
      <c r="C50" s="327" t="s">
        <v>5</v>
      </c>
      <c r="D50" s="13" t="s">
        <v>2</v>
      </c>
      <c r="E50" s="5" t="str">
        <f>TEXT($B$42+2018&amp;"/"&amp;休日等取得計画調書!$B$50&amp;"/"&amp;休日等取得計画調書!E5,"aaa")</f>
        <v>日</v>
      </c>
      <c r="F50" s="5" t="str">
        <f>TEXT($B$42+2018&amp;"/"&amp;休日等取得計画調書!$B$50&amp;"/"&amp;休日等取得計画調書!F5,"aaa")</f>
        <v>月</v>
      </c>
      <c r="G50" s="5" t="str">
        <f>TEXT($B$42+2018&amp;"/"&amp;休日等取得計画調書!$B$50&amp;"/"&amp;休日等取得計画調書!G5,"aaa")</f>
        <v>火</v>
      </c>
      <c r="H50" s="5" t="str">
        <f>TEXT($B$42+2018&amp;"/"&amp;休日等取得計画調書!$B$50&amp;"/"&amp;休日等取得計画調書!H5,"aaa")</f>
        <v>水</v>
      </c>
      <c r="I50" s="5" t="str">
        <f>TEXT($B$42+2018&amp;"/"&amp;休日等取得計画調書!$B$50&amp;"/"&amp;休日等取得計画調書!I5,"aaa")</f>
        <v>木</v>
      </c>
      <c r="J50" s="5" t="str">
        <f>TEXT($B$42+2018&amp;"/"&amp;休日等取得計画調書!$B$50&amp;"/"&amp;休日等取得計画調書!J5,"aaa")</f>
        <v>金</v>
      </c>
      <c r="K50" s="5" t="str">
        <f>TEXT($B$42+2018&amp;"/"&amp;休日等取得計画調書!$B$50&amp;"/"&amp;休日等取得計画調書!K5,"aaa")</f>
        <v>土</v>
      </c>
      <c r="L50" s="5" t="str">
        <f>TEXT($B$42+2018&amp;"/"&amp;休日等取得計画調書!$B$50&amp;"/"&amp;休日等取得計画調書!L5,"aaa")</f>
        <v>日</v>
      </c>
      <c r="M50" s="5" t="str">
        <f>TEXT($B$42+2018&amp;"/"&amp;休日等取得計画調書!$B$50&amp;"/"&amp;休日等取得計画調書!M5,"aaa")</f>
        <v>月</v>
      </c>
      <c r="N50" s="5" t="str">
        <f>TEXT($B$42+2018&amp;"/"&amp;休日等取得計画調書!$B$50&amp;"/"&amp;休日等取得計画調書!N5,"aaa")</f>
        <v>火</v>
      </c>
      <c r="O50" s="5" t="str">
        <f>TEXT($B$42+2018&amp;"/"&amp;休日等取得計画調書!$B$50&amp;"/"&amp;休日等取得計画調書!O5,"aaa")</f>
        <v>水</v>
      </c>
      <c r="P50" s="5" t="str">
        <f>TEXT($B$42+2018&amp;"/"&amp;休日等取得計画調書!$B$50&amp;"/"&amp;休日等取得計画調書!P5,"aaa")</f>
        <v>木</v>
      </c>
      <c r="Q50" s="5" t="str">
        <f>TEXT($B$42+2018&amp;"/"&amp;休日等取得計画調書!$B$50&amp;"/"&amp;休日等取得計画調書!Q5,"aaa")</f>
        <v>金</v>
      </c>
      <c r="R50" s="5" t="str">
        <f>TEXT($B$42+2018&amp;"/"&amp;休日等取得計画調書!$B$50&amp;"/"&amp;休日等取得計画調書!R5,"aaa")</f>
        <v>土</v>
      </c>
      <c r="S50" s="5" t="str">
        <f>TEXT($B$42+2018&amp;"/"&amp;休日等取得計画調書!$B$50&amp;"/"&amp;休日等取得計画調書!S5,"aaa")</f>
        <v>日</v>
      </c>
      <c r="T50" s="5" t="str">
        <f>TEXT($B$42+2018&amp;"/"&amp;休日等取得計画調書!$B$50&amp;"/"&amp;休日等取得計画調書!T5,"aaa")</f>
        <v>月</v>
      </c>
      <c r="U50" s="5" t="str">
        <f>TEXT($B$42+2018&amp;"/"&amp;休日等取得計画調書!$B$50&amp;"/"&amp;休日等取得計画調書!U5,"aaa")</f>
        <v>火</v>
      </c>
      <c r="V50" s="5" t="str">
        <f>TEXT($B$42+2018&amp;"/"&amp;休日等取得計画調書!$B$50&amp;"/"&amp;休日等取得計画調書!V5,"aaa")</f>
        <v>水</v>
      </c>
      <c r="W50" s="5" t="str">
        <f>TEXT($B$42+2018&amp;"/"&amp;休日等取得計画調書!$B$50&amp;"/"&amp;休日等取得計画調書!W5,"aaa")</f>
        <v>木</v>
      </c>
      <c r="X50" s="5" t="str">
        <f>TEXT($B$42+2018&amp;"/"&amp;休日等取得計画調書!$B$50&amp;"/"&amp;休日等取得計画調書!X5,"aaa")</f>
        <v>金</v>
      </c>
      <c r="Y50" s="5" t="str">
        <f>TEXT($B$42+2018&amp;"/"&amp;休日等取得計画調書!$B$50&amp;"/"&amp;休日等取得計画調書!Y5,"aaa")</f>
        <v>土</v>
      </c>
      <c r="Z50" s="5" t="str">
        <f>TEXT($B$42+2018&amp;"/"&amp;休日等取得計画調書!$B$50&amp;"/"&amp;休日等取得計画調書!Z5,"aaa")</f>
        <v>日</v>
      </c>
      <c r="AA50" s="5" t="str">
        <f>TEXT($B$42+2018&amp;"/"&amp;休日等取得計画調書!$B$50&amp;"/"&amp;休日等取得計画調書!AA5,"aaa")</f>
        <v>月</v>
      </c>
      <c r="AB50" s="5" t="str">
        <f>TEXT($B$42+2018&amp;"/"&amp;休日等取得計画調書!$B$50&amp;"/"&amp;休日等取得計画調書!AB5,"aaa")</f>
        <v>火</v>
      </c>
      <c r="AC50" s="5" t="str">
        <f>TEXT($B$42+2018&amp;"/"&amp;休日等取得計画調書!$B$50&amp;"/"&amp;休日等取得計画調書!AC5,"aaa")</f>
        <v>水</v>
      </c>
      <c r="AD50" s="5" t="str">
        <f>TEXT($B$42+2018&amp;"/"&amp;休日等取得計画調書!$B$50&amp;"/"&amp;休日等取得計画調書!AD5,"aaa")</f>
        <v>木</v>
      </c>
      <c r="AE50" s="5" t="str">
        <f>TEXT($B$42+2018&amp;"/"&amp;休日等取得計画調書!$B$50&amp;"/"&amp;休日等取得計画調書!AE5,"aaa")</f>
        <v>金</v>
      </c>
      <c r="AF50" s="5" t="str">
        <f>TEXT($B$42+2018&amp;"/"&amp;休日等取得計画調書!$B$50&amp;"/"&amp;休日等取得計画調書!AF5,"aaa")</f>
        <v>土</v>
      </c>
      <c r="AG50" s="5" t="str">
        <f>TEXT($B$42+2018&amp;"/"&amp;休日等取得計画調書!$B$50&amp;"/"&amp;休日等取得計画調書!AG5,"aaa")</f>
        <v>日</v>
      </c>
      <c r="AH50" s="5" t="str">
        <f>TEXT($B$42+2018&amp;"/"&amp;休日等取得計画調書!$B$50&amp;"/"&amp;休日等取得計画調書!AH5,"aaa")</f>
        <v>月</v>
      </c>
      <c r="AI50" s="113" t="str">
        <f>TEXT($B$42+2018&amp;"/"&amp;休日等取得計画調書!$B$50&amp;"/"&amp;休日等取得計画調書!AI5,"aaa")</f>
        <v>火</v>
      </c>
      <c r="AO50" s="50"/>
      <c r="AP50" s="50"/>
      <c r="AQ50" s="50"/>
      <c r="AR50" s="50"/>
      <c r="AS50" s="50"/>
    </row>
    <row r="51" spans="1:46" s="11" customFormat="1" ht="11.1" customHeight="1">
      <c r="A51" s="324"/>
      <c r="B51" s="335"/>
      <c r="C51" s="328"/>
      <c r="D51" s="10" t="s">
        <v>3</v>
      </c>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20"/>
      <c r="AL51" s="90" t="s">
        <v>3</v>
      </c>
      <c r="AM51" s="298" t="str">
        <f>IF(COUNTA(E51:AI51)=0,"",IF(実績調書取得率計算!AC$66=1,"OK",IF(実績調書取得率計算!AC$69=1,"OK","NG")))</f>
        <v/>
      </c>
      <c r="AO51" s="50"/>
      <c r="AP51" s="50">
        <f>COUNTIFS(E51:AI51,"■")</f>
        <v>0</v>
      </c>
      <c r="AQ51" s="50">
        <f>COUNTIFS(E51:AI51,"休")</f>
        <v>0</v>
      </c>
      <c r="AR51" s="50">
        <f>SUM(AP51:AQ51)</f>
        <v>0</v>
      </c>
      <c r="AS51" s="50"/>
    </row>
    <row r="52" spans="1:46" s="11" customFormat="1" ht="11.1" customHeight="1" thickBot="1">
      <c r="A52" s="324"/>
      <c r="B52" s="335"/>
      <c r="C52" s="328"/>
      <c r="D52" s="10" t="s">
        <v>4</v>
      </c>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20"/>
      <c r="AL52" s="90" t="s">
        <v>4</v>
      </c>
      <c r="AM52" s="299" t="str">
        <f>IF(COUNTA(E52:AI52)=0,"",IF(実績調書取得率計算!AA$67=1,"OK",IF(実績調書取得率計算!AA$70=1,"OK","NG")))</f>
        <v/>
      </c>
      <c r="AO52" s="50"/>
      <c r="AP52" s="50"/>
      <c r="AQ52" s="50"/>
      <c r="AR52" s="50"/>
      <c r="AS52" s="50"/>
    </row>
    <row r="53" spans="1:46" s="11" customFormat="1" ht="11.1" customHeight="1">
      <c r="A53" s="324"/>
      <c r="B53" s="344"/>
      <c r="C53" s="329"/>
      <c r="D53" s="16"/>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2"/>
      <c r="AO53" s="50"/>
      <c r="AP53" s="50"/>
      <c r="AQ53" s="50"/>
      <c r="AR53" s="50"/>
      <c r="AS53" s="50"/>
    </row>
    <row r="54" spans="1:46" s="11" customFormat="1" ht="11.1" customHeight="1">
      <c r="A54" s="324"/>
      <c r="AO54" s="50"/>
      <c r="AP54" s="50"/>
      <c r="AQ54" s="50"/>
      <c r="AR54" s="50"/>
      <c r="AS54" s="50"/>
    </row>
    <row r="55" spans="1:46" s="11" customFormat="1" ht="11.1" customHeight="1">
      <c r="A55" s="324"/>
      <c r="B55" s="11" t="s">
        <v>43</v>
      </c>
      <c r="N55" s="29" t="s">
        <v>40</v>
      </c>
      <c r="O55" s="29"/>
      <c r="P55" s="29"/>
      <c r="Q55" s="29"/>
      <c r="R55" s="29"/>
      <c r="S55" s="29"/>
      <c r="T55" s="29"/>
      <c r="U55" s="29"/>
      <c r="V55" s="29"/>
      <c r="W55" s="29"/>
      <c r="X55" s="29"/>
      <c r="Y55" s="29"/>
      <c r="Z55" s="29"/>
      <c r="AA55" s="29"/>
      <c r="AB55" s="29"/>
      <c r="AC55" s="29"/>
      <c r="AO55" s="51" t="s">
        <v>32</v>
      </c>
      <c r="AP55" s="50">
        <f>SUM(AP7,AP11,AP15,AP19,AP23,AP27,AP31,AP35,AP39,AP43,AP47,AP51)</f>
        <v>0</v>
      </c>
      <c r="AQ55" s="50">
        <f>SUM(AQ7,AQ11,AQ15,AQ19,AQ23,AQ27,AQ31,AQ35,AQ39,AQ43,AQ47,AQ51)</f>
        <v>0</v>
      </c>
      <c r="AR55" s="50">
        <f>SUM(AR7,AR11,AR15,AR19,AR23,AR27,AR31,AR35,AR39,AR43,AR47,AR51)</f>
        <v>0</v>
      </c>
      <c r="AS55" s="50"/>
    </row>
    <row r="56" spans="1:46" s="11" customFormat="1" ht="11.1" customHeight="1">
      <c r="A56" s="324"/>
      <c r="L56" s="33"/>
      <c r="N56" s="29"/>
      <c r="O56" s="29"/>
      <c r="P56" s="29" t="s">
        <v>49</v>
      </c>
      <c r="Q56" s="29"/>
      <c r="R56" s="29"/>
      <c r="S56" s="29" t="s">
        <v>25</v>
      </c>
      <c r="T56" s="29"/>
      <c r="U56" s="29"/>
      <c r="V56" s="29"/>
      <c r="W56" s="29"/>
      <c r="X56" s="29"/>
      <c r="Y56" s="29"/>
      <c r="Z56" s="347" t="str">
        <f>IF(T59="","",IF(実績調書取得率計算!OM10=0,"",IF(実績調書取得率計算!DX18=0,IF(実績調書取得率計算!AF73=0,"月単位での４週８休達成",IF(T59&gt;=0.28571,"通期での４週８休達成","未達成")),IF(実績調書取得率計算!DX30=0,"完全週休２日（土日）達成",IF(実績調書取得率計算!AF73=0,"月単位での４週８休達成",IF(T59&gt;=0.28571,"通期での４週８休達成","未達成"))))))</f>
        <v/>
      </c>
      <c r="AA56" s="348"/>
      <c r="AB56" s="348"/>
      <c r="AC56" s="349"/>
      <c r="AO56" s="50"/>
      <c r="AP56" s="50"/>
      <c r="AQ56" s="51"/>
      <c r="AR56" s="51"/>
      <c r="AS56" s="51"/>
      <c r="AT56" s="23"/>
    </row>
    <row r="57" spans="1:46" s="11" customFormat="1" ht="11.1" customHeight="1">
      <c r="A57" s="324"/>
      <c r="B57" s="24" t="s">
        <v>45</v>
      </c>
      <c r="C57" s="25"/>
      <c r="D57" s="25"/>
      <c r="E57" s="25"/>
      <c r="F57" s="25"/>
      <c r="G57" s="25"/>
      <c r="H57" s="25"/>
      <c r="I57" s="25"/>
      <c r="J57" s="25"/>
      <c r="K57" s="25"/>
      <c r="L57" s="25"/>
      <c r="M57" s="26"/>
      <c r="N57" s="29"/>
      <c r="O57" s="29"/>
      <c r="P57" s="29" t="s">
        <v>64</v>
      </c>
      <c r="Q57" s="29"/>
      <c r="R57" s="29"/>
      <c r="S57" s="29" t="s">
        <v>25</v>
      </c>
      <c r="T57" s="44" t="s">
        <v>19</v>
      </c>
      <c r="U57" s="32"/>
      <c r="V57" s="32" t="s">
        <v>23</v>
      </c>
      <c r="W57" s="44" t="s">
        <v>52</v>
      </c>
      <c r="X57" s="44"/>
      <c r="Y57" s="44"/>
      <c r="Z57" s="29"/>
      <c r="AA57" s="29"/>
      <c r="AB57" s="29"/>
      <c r="AC57" s="29"/>
      <c r="AO57" s="356" t="s">
        <v>50</v>
      </c>
      <c r="AP57" s="351"/>
      <c r="AQ57" s="351"/>
      <c r="AR57" s="357"/>
      <c r="AS57" s="23"/>
      <c r="AT57" s="23"/>
    </row>
    <row r="58" spans="1:46" s="11" customFormat="1" ht="11.1" customHeight="1">
      <c r="A58" s="324"/>
      <c r="B58" s="30" t="s">
        <v>44</v>
      </c>
      <c r="M58" s="26"/>
      <c r="N58" s="29"/>
      <c r="O58" s="29"/>
      <c r="P58" s="29"/>
      <c r="Q58" s="29"/>
      <c r="R58" s="29"/>
      <c r="S58" s="29" t="s">
        <v>25</v>
      </c>
      <c r="T58" s="29">
        <f>AQ55</f>
        <v>0</v>
      </c>
      <c r="U58" s="29" t="s">
        <v>33</v>
      </c>
      <c r="V58" s="32" t="s">
        <v>23</v>
      </c>
      <c r="W58" s="29">
        <f>AR55</f>
        <v>0</v>
      </c>
      <c r="X58" s="29" t="s">
        <v>33</v>
      </c>
      <c r="Y58" s="29"/>
      <c r="Z58" s="29"/>
      <c r="AA58" s="29"/>
      <c r="AB58" s="29"/>
      <c r="AC58" s="29"/>
      <c r="AG58" s="351" t="s">
        <v>53</v>
      </c>
      <c r="AH58" s="351"/>
      <c r="AI58" s="351"/>
      <c r="AJ58" s="351"/>
      <c r="AO58" s="356" t="s">
        <v>51</v>
      </c>
      <c r="AP58" s="351"/>
      <c r="AQ58" s="351"/>
      <c r="AR58" s="357"/>
      <c r="AS58" s="23" t="s">
        <v>59</v>
      </c>
      <c r="AT58" s="23"/>
    </row>
    <row r="59" spans="1:46" s="11" customFormat="1" ht="11.1" customHeight="1">
      <c r="A59" s="324"/>
      <c r="B59" s="30" t="s">
        <v>10</v>
      </c>
      <c r="M59" s="26"/>
      <c r="N59" s="29"/>
      <c r="O59" s="29"/>
      <c r="P59" s="29"/>
      <c r="Q59" s="29"/>
      <c r="R59" s="29"/>
      <c r="S59" s="29" t="s">
        <v>25</v>
      </c>
      <c r="T59" s="350" t="str">
        <f>IF(W58=0,"",T58/W58)</f>
        <v/>
      </c>
      <c r="U59" s="350"/>
      <c r="V59" s="29"/>
      <c r="W59" s="29"/>
      <c r="X59" s="45" t="s">
        <v>26</v>
      </c>
      <c r="Y59" s="29"/>
      <c r="Z59" s="347" t="str">
        <f>IF(T59="","",IF(T59&gt;=0.28571,"４週８休以上",IF(T59&lt;0.28571,"4週８休未満","該当なし")))</f>
        <v/>
      </c>
      <c r="AA59" s="348"/>
      <c r="AB59" s="348"/>
      <c r="AC59" s="349"/>
      <c r="AG59" s="352" t="s">
        <v>54</v>
      </c>
      <c r="AH59" s="352"/>
      <c r="AI59" s="352"/>
      <c r="AJ59" s="352"/>
      <c r="AO59" s="356" t="s">
        <v>58</v>
      </c>
      <c r="AP59" s="351"/>
      <c r="AQ59" s="351"/>
      <c r="AR59" s="357"/>
    </row>
    <row r="60" spans="1:46" s="11" customFormat="1" ht="11.1" customHeight="1">
      <c r="A60" s="324"/>
      <c r="B60" s="30" t="s">
        <v>11</v>
      </c>
      <c r="M60" s="26"/>
      <c r="N60" s="29"/>
      <c r="O60" s="29"/>
      <c r="P60" s="29"/>
      <c r="Q60" s="29"/>
      <c r="R60" s="29"/>
      <c r="S60" s="29"/>
      <c r="T60" s="29"/>
      <c r="U60" s="29"/>
      <c r="V60" s="29"/>
      <c r="W60" s="29"/>
      <c r="X60" s="29"/>
      <c r="Y60" s="29"/>
      <c r="Z60" s="29"/>
      <c r="AA60" s="29"/>
      <c r="AB60" s="29"/>
      <c r="AC60" s="29"/>
      <c r="AG60" s="352" t="s">
        <v>55</v>
      </c>
      <c r="AH60" s="352"/>
      <c r="AI60" s="352"/>
      <c r="AJ60" s="352"/>
      <c r="AO60" s="356" t="s">
        <v>56</v>
      </c>
      <c r="AP60" s="351"/>
      <c r="AQ60" s="351"/>
      <c r="AR60" s="357"/>
      <c r="AS60" s="37" t="s">
        <v>60</v>
      </c>
    </row>
    <row r="61" spans="1:46" s="11" customFormat="1" ht="11.1" customHeight="1">
      <c r="A61" s="324"/>
      <c r="B61" s="30" t="s">
        <v>47</v>
      </c>
      <c r="M61" s="26"/>
      <c r="N61" s="29" t="s">
        <v>63</v>
      </c>
      <c r="O61" s="29"/>
      <c r="P61" s="29"/>
      <c r="Q61" s="29"/>
      <c r="R61" s="29"/>
      <c r="S61" s="29"/>
      <c r="T61" s="29"/>
      <c r="U61" s="29"/>
      <c r="V61" s="29"/>
      <c r="W61" s="29"/>
      <c r="X61" s="29"/>
      <c r="Y61" s="29"/>
      <c r="Z61" s="29"/>
      <c r="AA61" s="29"/>
      <c r="AB61" s="29"/>
      <c r="AC61" s="29"/>
      <c r="AO61" s="356" t="s">
        <v>57</v>
      </c>
      <c r="AP61" s="358"/>
      <c r="AQ61" s="358"/>
      <c r="AR61" s="359"/>
      <c r="AS61" s="37" t="s">
        <v>61</v>
      </c>
    </row>
    <row r="62" spans="1:46" s="11" customFormat="1" ht="11.1" customHeight="1">
      <c r="A62" s="324"/>
      <c r="B62" s="30"/>
      <c r="M62" s="26"/>
      <c r="N62" s="29"/>
      <c r="O62" s="29"/>
      <c r="P62" s="29" t="s">
        <v>49</v>
      </c>
      <c r="Q62" s="29"/>
      <c r="R62" s="29"/>
      <c r="S62" s="29" t="s">
        <v>25</v>
      </c>
      <c r="T62" s="29"/>
      <c r="U62" s="29"/>
      <c r="V62" s="29"/>
      <c r="W62" s="29"/>
      <c r="X62" s="29"/>
      <c r="Y62" s="29"/>
      <c r="Z62" s="360"/>
      <c r="AA62" s="361"/>
      <c r="AB62" s="361"/>
      <c r="AC62" s="362"/>
      <c r="AO62" s="353"/>
      <c r="AP62" s="354"/>
      <c r="AQ62" s="354"/>
      <c r="AR62" s="355"/>
    </row>
    <row r="63" spans="1:46" s="11" customFormat="1" ht="11.1" customHeight="1">
      <c r="A63" s="324"/>
      <c r="B63" s="46"/>
      <c r="C63" s="25"/>
      <c r="D63" s="25"/>
      <c r="E63" s="25"/>
      <c r="F63" s="25"/>
      <c r="G63" s="25"/>
      <c r="H63" s="25"/>
      <c r="I63" s="25"/>
      <c r="J63" s="25"/>
      <c r="K63" s="25"/>
      <c r="L63" s="25"/>
      <c r="N63" s="29"/>
      <c r="O63" s="29"/>
      <c r="P63" s="29" t="s">
        <v>64</v>
      </c>
      <c r="Q63" s="29"/>
      <c r="R63" s="29"/>
      <c r="S63" s="29" t="s">
        <v>25</v>
      </c>
      <c r="T63" s="44" t="s">
        <v>19</v>
      </c>
      <c r="U63" s="32"/>
      <c r="V63" s="32" t="s">
        <v>23</v>
      </c>
      <c r="W63" s="44" t="s">
        <v>52</v>
      </c>
      <c r="X63" s="44"/>
      <c r="Y63" s="44"/>
      <c r="Z63" s="29"/>
      <c r="AA63" s="29"/>
      <c r="AB63" s="29"/>
      <c r="AC63" s="29"/>
    </row>
    <row r="64" spans="1:46" s="11" customFormat="1" ht="11.1" customHeight="1">
      <c r="A64" s="324"/>
      <c r="N64" s="29"/>
      <c r="O64" s="29"/>
      <c r="P64" s="29"/>
      <c r="Q64" s="29"/>
      <c r="R64" s="29"/>
      <c r="S64" s="29" t="s">
        <v>25</v>
      </c>
      <c r="T64" s="29">
        <v>0</v>
      </c>
      <c r="U64" s="29" t="s">
        <v>33</v>
      </c>
      <c r="V64" s="32" t="s">
        <v>23</v>
      </c>
      <c r="W64" s="29">
        <v>0</v>
      </c>
      <c r="X64" s="29" t="s">
        <v>33</v>
      </c>
      <c r="Y64" s="29"/>
      <c r="Z64" s="29"/>
      <c r="AA64" s="29"/>
      <c r="AB64" s="29"/>
      <c r="AC64" s="29"/>
      <c r="AO64" s="38" t="s">
        <v>54</v>
      </c>
      <c r="AP64" s="25"/>
      <c r="AQ64" s="25"/>
      <c r="AR64" s="39"/>
    </row>
    <row r="65" spans="1:44" s="11" customFormat="1" ht="11.1" customHeight="1">
      <c r="A65" s="324"/>
      <c r="N65" s="29"/>
      <c r="O65" s="29"/>
      <c r="P65" s="29"/>
      <c r="Q65" s="29"/>
      <c r="R65" s="29"/>
      <c r="S65" s="29" t="s">
        <v>25</v>
      </c>
      <c r="T65" s="350"/>
      <c r="U65" s="350"/>
      <c r="V65" s="29"/>
      <c r="W65" s="29"/>
      <c r="X65" s="45" t="s">
        <v>26</v>
      </c>
      <c r="Y65" s="29"/>
      <c r="Z65" s="347"/>
      <c r="AA65" s="348"/>
      <c r="AB65" s="348"/>
      <c r="AC65" s="349"/>
      <c r="AO65" s="40" t="s">
        <v>62</v>
      </c>
      <c r="AR65" s="41"/>
    </row>
    <row r="66" spans="1:44" s="11" customFormat="1" ht="11.1" customHeight="1">
      <c r="A66" s="324"/>
      <c r="AO66" s="42"/>
      <c r="AP66" s="33"/>
      <c r="AQ66" s="33"/>
      <c r="AR66" s="43"/>
    </row>
    <row r="67" spans="1:44" s="11" customFormat="1" ht="10.5" customHeight="1"/>
    <row r="68" spans="1:44" s="11" customFormat="1" ht="5.25" customHeight="1"/>
    <row r="69" spans="1:44" s="11" customFormat="1" ht="21" hidden="1" customHeight="1" thickBot="1">
      <c r="P69" s="23" t="s">
        <v>12</v>
      </c>
      <c r="R69" s="23" t="s">
        <v>29</v>
      </c>
      <c r="T69" s="27"/>
      <c r="U69" s="325">
        <v>45411</v>
      </c>
      <c r="V69" s="325"/>
      <c r="W69" s="23" t="s">
        <v>13</v>
      </c>
      <c r="X69" s="23" t="s">
        <v>14</v>
      </c>
      <c r="Z69" s="326">
        <v>45685</v>
      </c>
      <c r="AA69" s="326"/>
      <c r="AB69" s="28"/>
      <c r="AE69" s="29">
        <f>Z69-U69+1</f>
        <v>275</v>
      </c>
      <c r="AF69" s="23" t="s">
        <v>21</v>
      </c>
    </row>
    <row r="70" spans="1:44" ht="21" hidden="1" customHeight="1" thickTop="1" thickBot="1">
      <c r="N70" s="11"/>
      <c r="O70" s="11"/>
      <c r="P70" s="23" t="s">
        <v>15</v>
      </c>
      <c r="Q70" s="11"/>
      <c r="R70" s="11"/>
      <c r="S70" s="31"/>
      <c r="T70" s="23" t="s">
        <v>18</v>
      </c>
      <c r="U70" s="11"/>
      <c r="V70" s="35"/>
      <c r="W70" s="11"/>
      <c r="X70" s="11"/>
      <c r="Y70" s="23"/>
      <c r="Z70" s="11"/>
      <c r="AA70" s="11"/>
      <c r="AB70" s="11"/>
      <c r="AC70" s="11"/>
      <c r="AD70" s="11"/>
      <c r="AE70" s="23">
        <v>9</v>
      </c>
      <c r="AF70" s="23" t="s">
        <v>21</v>
      </c>
      <c r="AG70" s="11"/>
      <c r="AH70" s="11"/>
      <c r="AI70" s="11"/>
      <c r="AJ70" s="11"/>
      <c r="AK70" s="11"/>
      <c r="AL70" s="11"/>
    </row>
    <row r="71" spans="1:44" ht="15" hidden="1" thickTop="1">
      <c r="N71" s="11"/>
      <c r="O71" s="11"/>
      <c r="P71" s="23" t="s">
        <v>15</v>
      </c>
      <c r="Q71" s="11"/>
      <c r="R71" s="11"/>
      <c r="S71" s="11"/>
      <c r="T71" s="11"/>
      <c r="U71" s="23" t="s">
        <v>17</v>
      </c>
      <c r="V71" s="11"/>
      <c r="W71" s="11"/>
      <c r="X71" s="11"/>
      <c r="Y71" s="11"/>
      <c r="Z71" s="11"/>
      <c r="AA71" s="11"/>
      <c r="AB71" s="11"/>
      <c r="AC71" s="11"/>
      <c r="AD71" s="11"/>
      <c r="AE71" s="23">
        <v>9</v>
      </c>
      <c r="AF71" s="23" t="s">
        <v>21</v>
      </c>
      <c r="AG71" s="11"/>
      <c r="AH71" s="11"/>
      <c r="AI71" s="11"/>
      <c r="AJ71" s="11"/>
      <c r="AK71" s="11"/>
      <c r="AL71" s="11"/>
    </row>
    <row r="72" spans="1:44" ht="21" hidden="1" customHeight="1">
      <c r="N72" s="11"/>
      <c r="O72" s="11"/>
      <c r="P72" s="23" t="s">
        <v>37</v>
      </c>
      <c r="Q72" s="11"/>
      <c r="R72" s="11"/>
      <c r="S72" s="11"/>
      <c r="T72" s="29"/>
      <c r="U72" s="29"/>
      <c r="V72" s="11"/>
      <c r="W72" s="32">
        <f>AE69</f>
        <v>275</v>
      </c>
      <c r="X72" s="32" t="s">
        <v>30</v>
      </c>
      <c r="Y72" s="32">
        <f>AE70</f>
        <v>9</v>
      </c>
      <c r="Z72" s="32" t="s">
        <v>30</v>
      </c>
      <c r="AA72" s="32">
        <f>AE71</f>
        <v>9</v>
      </c>
      <c r="AB72" s="32" t="s">
        <v>31</v>
      </c>
      <c r="AC72" s="29"/>
      <c r="AD72" s="29"/>
      <c r="AE72" s="29">
        <f>W72-Y72-AA72</f>
        <v>257</v>
      </c>
      <c r="AF72" s="23" t="s">
        <v>21</v>
      </c>
      <c r="AG72" s="11"/>
      <c r="AH72" s="11"/>
      <c r="AI72" s="11"/>
      <c r="AJ72" s="11"/>
      <c r="AK72" s="11"/>
      <c r="AL72" s="11"/>
    </row>
    <row r="73" spans="1:44" hidden="1">
      <c r="N73" s="11"/>
      <c r="O73" s="11"/>
      <c r="P73" s="23" t="s">
        <v>19</v>
      </c>
      <c r="Q73" s="11"/>
      <c r="R73" s="11"/>
      <c r="S73" s="11"/>
      <c r="T73" s="11"/>
      <c r="U73" s="11"/>
      <c r="V73" s="11"/>
      <c r="W73" s="11"/>
      <c r="X73" s="11"/>
      <c r="Y73" s="11"/>
      <c r="Z73" s="11"/>
      <c r="AA73" s="11"/>
      <c r="AB73" s="11"/>
      <c r="AC73" s="11"/>
      <c r="AD73" s="11"/>
      <c r="AE73" s="29">
        <f>AQ55</f>
        <v>0</v>
      </c>
      <c r="AF73" s="23" t="s">
        <v>33</v>
      </c>
      <c r="AG73" s="11"/>
      <c r="AH73" s="11"/>
      <c r="AI73" s="11"/>
      <c r="AJ73" s="11"/>
      <c r="AK73" s="11"/>
      <c r="AL73" s="11"/>
    </row>
    <row r="74" spans="1:44" hidden="1">
      <c r="N74" s="11"/>
      <c r="O74" s="34" t="s">
        <v>22</v>
      </c>
      <c r="P74" s="34"/>
      <c r="Q74" s="34"/>
      <c r="R74" s="35" t="s">
        <v>19</v>
      </c>
      <c r="S74" s="35"/>
      <c r="T74" s="35" t="s">
        <v>23</v>
      </c>
      <c r="U74" s="34" t="s">
        <v>24</v>
      </c>
      <c r="V74" s="34"/>
      <c r="W74" s="34"/>
      <c r="X74" s="34"/>
      <c r="Y74" s="35" t="s">
        <v>39</v>
      </c>
      <c r="Z74" s="11">
        <f>AE73</f>
        <v>0</v>
      </c>
      <c r="AA74" s="35" t="s">
        <v>23</v>
      </c>
      <c r="AB74" s="11">
        <f>AE72</f>
        <v>257</v>
      </c>
      <c r="AC74" s="35" t="s">
        <v>39</v>
      </c>
      <c r="AD74" s="346">
        <f>Z74/AB74</f>
        <v>0</v>
      </c>
      <c r="AE74" s="346"/>
      <c r="AF74" s="35" t="s">
        <v>26</v>
      </c>
      <c r="AG74" s="23" t="s">
        <v>27</v>
      </c>
      <c r="AH74" s="11"/>
      <c r="AI74" s="23" t="s">
        <v>28</v>
      </c>
      <c r="AJ74" s="23" t="s">
        <v>38</v>
      </c>
      <c r="AK74" s="11"/>
      <c r="AL74" s="11"/>
    </row>
    <row r="75" spans="1:44" hidden="1">
      <c r="N75" s="11"/>
      <c r="O75" s="34"/>
      <c r="P75" s="34"/>
      <c r="Q75" s="34"/>
      <c r="R75" s="34"/>
      <c r="S75" s="11"/>
      <c r="T75" s="11"/>
      <c r="U75" s="11"/>
      <c r="V75" s="11"/>
      <c r="W75" s="11"/>
      <c r="X75" s="23"/>
      <c r="Y75" s="11"/>
      <c r="Z75" s="11"/>
      <c r="AA75" s="11"/>
      <c r="AB75" s="11"/>
      <c r="AC75" s="11"/>
      <c r="AD75" s="11"/>
      <c r="AE75" s="11"/>
      <c r="AF75" s="11"/>
      <c r="AG75" s="11"/>
      <c r="AH75" s="11"/>
      <c r="AI75" s="11"/>
      <c r="AJ75" s="11"/>
      <c r="AK75" s="11"/>
      <c r="AL75" s="11"/>
    </row>
    <row r="76" spans="1:44" ht="21" hidden="1" customHeight="1">
      <c r="N76" s="23" t="s">
        <v>41</v>
      </c>
      <c r="O76" s="11"/>
      <c r="P76" s="11"/>
      <c r="Q76" s="11"/>
      <c r="R76" s="11"/>
      <c r="S76" s="11"/>
      <c r="T76" s="11"/>
      <c r="U76" s="11"/>
      <c r="V76" s="11"/>
      <c r="W76" s="11"/>
      <c r="X76" s="11"/>
      <c r="Y76" s="11"/>
      <c r="Z76" s="11"/>
      <c r="AA76" s="11"/>
      <c r="AB76" s="11"/>
      <c r="AC76" s="11"/>
      <c r="AD76" s="11"/>
      <c r="AE76" s="11"/>
      <c r="AF76" s="11"/>
      <c r="AG76" s="11"/>
      <c r="AH76" s="11"/>
      <c r="AI76" s="11"/>
      <c r="AJ76" s="11"/>
      <c r="AK76" s="11"/>
      <c r="AL76" s="11"/>
    </row>
    <row r="77" spans="1:44" hidden="1">
      <c r="N77" s="11"/>
      <c r="O77" s="34" t="s">
        <v>22</v>
      </c>
      <c r="P77" s="34"/>
      <c r="Q77" s="34"/>
      <c r="R77" s="23" t="s">
        <v>19</v>
      </c>
      <c r="S77" s="11"/>
      <c r="T77" s="35" t="s">
        <v>23</v>
      </c>
      <c r="U77" s="23" t="s">
        <v>24</v>
      </c>
      <c r="V77" s="11"/>
      <c r="W77" s="11"/>
      <c r="X77" s="11"/>
      <c r="Y77" s="11"/>
      <c r="Z77" s="11"/>
      <c r="AA77" s="11"/>
      <c r="AB77" s="11"/>
      <c r="AC77" s="11"/>
      <c r="AD77" s="11"/>
      <c r="AE77" s="11"/>
      <c r="AF77" s="11"/>
      <c r="AG77" s="11"/>
      <c r="AH77" s="11"/>
      <c r="AI77" s="11"/>
      <c r="AJ77" s="11"/>
      <c r="AK77" s="11"/>
      <c r="AL77" s="11"/>
    </row>
    <row r="78" spans="1:44" hidden="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row>
    <row r="79" spans="1:44" hidden="1"/>
    <row r="80" spans="1:44" hidden="1"/>
    <row r="81" hidden="1"/>
  </sheetData>
  <mergeCells count="56">
    <mergeCell ref="AL1:AL2"/>
    <mergeCell ref="B46:B49"/>
    <mergeCell ref="B50:B53"/>
    <mergeCell ref="B6:C6"/>
    <mergeCell ref="C26:C29"/>
    <mergeCell ref="C30:C33"/>
    <mergeCell ref="C34:C37"/>
    <mergeCell ref="B34:B37"/>
    <mergeCell ref="B10:B13"/>
    <mergeCell ref="C10:C13"/>
    <mergeCell ref="B14:B17"/>
    <mergeCell ref="B18:B21"/>
    <mergeCell ref="B22:B25"/>
    <mergeCell ref="C14:C17"/>
    <mergeCell ref="C18:C21"/>
    <mergeCell ref="C22:C25"/>
    <mergeCell ref="AO62:AR62"/>
    <mergeCell ref="T65:U65"/>
    <mergeCell ref="Z65:AC65"/>
    <mergeCell ref="AO57:AR57"/>
    <mergeCell ref="AO58:AR58"/>
    <mergeCell ref="AO59:AR59"/>
    <mergeCell ref="AO60:AR60"/>
    <mergeCell ref="AO61:AR61"/>
    <mergeCell ref="Z59:AC59"/>
    <mergeCell ref="Z62:AC62"/>
    <mergeCell ref="AD74:AE74"/>
    <mergeCell ref="Z56:AC56"/>
    <mergeCell ref="T59:U59"/>
    <mergeCell ref="AG58:AJ58"/>
    <mergeCell ref="AG59:AJ59"/>
    <mergeCell ref="AG60:AJ60"/>
    <mergeCell ref="A1:A66"/>
    <mergeCell ref="U69:V69"/>
    <mergeCell ref="Z69:AA69"/>
    <mergeCell ref="C50:C53"/>
    <mergeCell ref="B5:D5"/>
    <mergeCell ref="C38:C41"/>
    <mergeCell ref="C46:C49"/>
    <mergeCell ref="B38:B41"/>
    <mergeCell ref="B42:C42"/>
    <mergeCell ref="B43:B45"/>
    <mergeCell ref="C43:C45"/>
    <mergeCell ref="B26:B29"/>
    <mergeCell ref="B7:B9"/>
    <mergeCell ref="C7:C9"/>
    <mergeCell ref="B30:B33"/>
    <mergeCell ref="B1:AG1"/>
    <mergeCell ref="AF3:AI3"/>
    <mergeCell ref="AC3:AE3"/>
    <mergeCell ref="X3:AA3"/>
    <mergeCell ref="U3:W3"/>
    <mergeCell ref="B3:C3"/>
    <mergeCell ref="D3:J3"/>
    <mergeCell ref="K3:N3"/>
    <mergeCell ref="P3:S3"/>
  </mergeCells>
  <phoneticPr fontId="3"/>
  <conditionalFormatting sqref="E6:P6">
    <cfRule type="expression" dxfId="53" priority="34">
      <formula>"weekday($E$6:$P$9)=7"</formula>
    </cfRule>
  </conditionalFormatting>
  <conditionalFormatting sqref="E7:AI9">
    <cfRule type="expression" dxfId="52" priority="32">
      <formula>E$6="土"</formula>
    </cfRule>
    <cfRule type="expression" dxfId="51" priority="33">
      <formula>E$6="日"</formula>
    </cfRule>
  </conditionalFormatting>
  <conditionalFormatting sqref="E11:AI13">
    <cfRule type="expression" dxfId="50" priority="28">
      <formula>E$10="土"</formula>
    </cfRule>
    <cfRule type="expression" dxfId="49" priority="31">
      <formula>E$10="日"</formula>
    </cfRule>
  </conditionalFormatting>
  <conditionalFormatting sqref="E15:AI17">
    <cfRule type="expression" dxfId="48" priority="26">
      <formula>E$14="土"</formula>
    </cfRule>
    <cfRule type="expression" dxfId="47" priority="27">
      <formula>E$14="日"</formula>
    </cfRule>
  </conditionalFormatting>
  <conditionalFormatting sqref="E19:AI21">
    <cfRule type="expression" dxfId="46" priority="24">
      <formula>E$18="土"</formula>
    </cfRule>
    <cfRule type="expression" dxfId="45" priority="25">
      <formula>E$18="日"</formula>
    </cfRule>
  </conditionalFormatting>
  <conditionalFormatting sqref="E23:AI25">
    <cfRule type="expression" dxfId="44" priority="22">
      <formula>E$22="土"</formula>
    </cfRule>
    <cfRule type="expression" dxfId="43" priority="23">
      <formula>E$22="日"</formula>
    </cfRule>
  </conditionalFormatting>
  <conditionalFormatting sqref="E27:AI29">
    <cfRule type="expression" dxfId="42" priority="20">
      <formula>E$26="土"</formula>
    </cfRule>
    <cfRule type="expression" dxfId="41" priority="21">
      <formula>E$26="日"</formula>
    </cfRule>
  </conditionalFormatting>
  <conditionalFormatting sqref="E31:AI33">
    <cfRule type="expression" dxfId="40" priority="18">
      <formula>E$30="土"</formula>
    </cfRule>
    <cfRule type="expression" dxfId="39" priority="19">
      <formula>E$30="日"</formula>
    </cfRule>
  </conditionalFormatting>
  <conditionalFormatting sqref="E35:AI37">
    <cfRule type="expression" dxfId="38" priority="16">
      <formula>E$34="土"</formula>
    </cfRule>
    <cfRule type="expression" dxfId="37" priority="17">
      <formula>E$34="日"</formula>
    </cfRule>
  </conditionalFormatting>
  <conditionalFormatting sqref="E39:AI41">
    <cfRule type="expression" dxfId="36" priority="14">
      <formula>E$38="土"</formula>
    </cfRule>
    <cfRule type="expression" dxfId="35" priority="15">
      <formula>E$38="日"</formula>
    </cfRule>
  </conditionalFormatting>
  <conditionalFormatting sqref="E43:AI45">
    <cfRule type="expression" dxfId="34" priority="12">
      <formula>E$42="土"</formula>
    </cfRule>
    <cfRule type="expression" dxfId="33" priority="13">
      <formula>E$42="日"</formula>
    </cfRule>
  </conditionalFormatting>
  <conditionalFormatting sqref="E47:AI49">
    <cfRule type="expression" dxfId="32" priority="10">
      <formula>E$46="土"</formula>
    </cfRule>
    <cfRule type="expression" dxfId="31" priority="11">
      <formula>E$46="日"</formula>
    </cfRule>
  </conditionalFormatting>
  <conditionalFormatting sqref="E51:AI53">
    <cfRule type="expression" dxfId="30" priority="8">
      <formula>E$50="土"</formula>
    </cfRule>
    <cfRule type="expression" dxfId="29" priority="9">
      <formula>E$50="日"</formula>
    </cfRule>
  </conditionalFormatting>
  <dataValidations disablePrompts="1" count="3">
    <dataValidation type="list" allowBlank="1" showInputMessage="1" showErrorMessage="1" sqref="E7:AH7" xr:uid="{E484971C-E1B9-4B2D-9743-8FCAD60A6B53}">
      <formula1>$AN1:$AO1</formula1>
    </dataValidation>
    <dataValidation type="list" allowBlank="1" showInputMessage="1" showErrorMessage="1" sqref="E8:AH8 E12:AI12 E16:AH16 E20:AI20 E24:AI24 E28:AI28 E32:AI32 E36:AI36 E40:AI40 E44:AI44 E48:AI48 E52:AI52" xr:uid="{C6CEBA7F-C51F-4370-A517-30AB5305CAE1}">
      <formula1>$AN$2:$AO$2</formula1>
    </dataValidation>
    <dataValidation type="list" allowBlank="1" showInputMessage="1" showErrorMessage="1" sqref="E11:AI11 E15:AH15 E19:AI19 E23:AI23 E27:AI27 E31:AI31 E35:AI35 E39:AI39 E43:AI43 E47:AI47 E51:AI51" xr:uid="{8D2A80B0-747F-4216-A955-A7BA1A8EF7C8}">
      <formula1>$AN$1:$AO$1</formula1>
    </dataValidation>
  </dataValidations>
  <pageMargins left="0.70866141732283472" right="0.70866141732283472" top="0.74803149606299213" bottom="0.51181102362204722" header="0.31496062992125984" footer="0.31496062992125984"/>
  <pageSetup paperSize="9" scale="69" orientation="landscape" verticalDpi="1200" r:id="rId1"/>
  <colBreaks count="1" manualBreakCount="1">
    <brk id="36" max="66" man="1"/>
  </col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AAF35-9254-4B90-B206-F4C9BD14F016}">
  <sheetPr>
    <tabColor rgb="FFFFFF99"/>
  </sheetPr>
  <dimension ref="A1:AU89"/>
  <sheetViews>
    <sheetView view="pageBreakPreview" zoomScaleNormal="85" zoomScaleSheetLayoutView="100" workbookViewId="0">
      <selection activeCell="B4" sqref="B4"/>
    </sheetView>
  </sheetViews>
  <sheetFormatPr defaultRowHeight="14.25"/>
  <cols>
    <col min="1" max="1" width="0.75" customWidth="1"/>
    <col min="2" max="3" width="3.75" customWidth="1"/>
    <col min="4" max="4" width="6.25" style="4" customWidth="1"/>
    <col min="5" max="35" width="4.875" customWidth="1"/>
    <col min="36" max="36" width="2.125" customWidth="1"/>
    <col min="37" max="37" width="4.125" customWidth="1"/>
    <col min="38" max="42" width="6.125" customWidth="1"/>
    <col min="43" max="43" width="6.75" customWidth="1"/>
    <col min="44" max="44" width="8" customWidth="1"/>
    <col min="45" max="45" width="10.375" customWidth="1"/>
    <col min="46" max="46" width="6.125" customWidth="1"/>
    <col min="47" max="48" width="12.375" customWidth="1"/>
  </cols>
  <sheetData>
    <row r="1" spans="1:45" ht="21">
      <c r="A1" s="324"/>
      <c r="B1" s="345" t="s">
        <v>108</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1" t="s">
        <v>109</v>
      </c>
      <c r="AL1" s="363" t="s">
        <v>250</v>
      </c>
      <c r="AM1" s="90" t="s">
        <v>3</v>
      </c>
      <c r="AN1" s="91" t="s">
        <v>106</v>
      </c>
      <c r="AO1" s="91" t="s">
        <v>105</v>
      </c>
    </row>
    <row r="2" spans="1:45">
      <c r="A2" s="324"/>
      <c r="K2" s="1" t="s">
        <v>0</v>
      </c>
      <c r="U2" s="1" t="s">
        <v>6</v>
      </c>
      <c r="AL2" s="363"/>
      <c r="AM2" s="90" t="s">
        <v>4</v>
      </c>
      <c r="AN2" s="91" t="s">
        <v>107</v>
      </c>
      <c r="AO2" s="91" t="s">
        <v>105</v>
      </c>
    </row>
    <row r="3" spans="1:45">
      <c r="A3" s="324"/>
      <c r="B3" s="322" t="s">
        <v>251</v>
      </c>
      <c r="C3" s="322"/>
      <c r="D3" s="322" t="str">
        <f>初期入力!D6</f>
        <v>○○○改良工事</v>
      </c>
      <c r="E3" s="322"/>
      <c r="F3" s="322"/>
      <c r="G3" s="322"/>
      <c r="H3" s="322"/>
      <c r="I3" s="322"/>
      <c r="J3" s="322"/>
      <c r="K3" s="323" t="str">
        <f>初期入力!D7</f>
        <v>令和○年○月○日</v>
      </c>
      <c r="L3" s="323"/>
      <c r="M3" s="323"/>
      <c r="N3" s="323"/>
      <c r="O3" s="1" t="s">
        <v>1</v>
      </c>
      <c r="P3" s="320" t="str">
        <f>初期入力!D10</f>
        <v>令和○年○月○日</v>
      </c>
      <c r="Q3" s="320"/>
      <c r="R3" s="320"/>
      <c r="S3" s="320"/>
      <c r="T3" s="3"/>
      <c r="U3" s="322" t="s">
        <v>7</v>
      </c>
      <c r="V3" s="322"/>
      <c r="W3" s="322"/>
      <c r="X3" s="320" t="str">
        <f>IF(初期入力!D8="","",初期入力!D8)</f>
        <v>令和○年○月○日</v>
      </c>
      <c r="Y3" s="320"/>
      <c r="Z3" s="320"/>
      <c r="AA3" s="320"/>
      <c r="AB3" s="2" t="s">
        <v>1</v>
      </c>
      <c r="AC3" s="321" t="s">
        <v>8</v>
      </c>
      <c r="AD3" s="321"/>
      <c r="AE3" s="321"/>
      <c r="AF3" s="320" t="str">
        <f>IF(初期入力!D9="","",初期入力!D9)</f>
        <v>令和○年○月○日</v>
      </c>
      <c r="AG3" s="320"/>
      <c r="AH3" s="320"/>
      <c r="AI3" s="320"/>
      <c r="AJ3" s="3"/>
      <c r="AK3" s="3"/>
      <c r="AL3" s="301"/>
      <c r="AM3" s="302"/>
      <c r="AN3" s="3"/>
      <c r="AO3" s="364"/>
      <c r="AP3" s="364"/>
      <c r="AQ3" s="364"/>
      <c r="AR3" s="364"/>
      <c r="AS3" s="364"/>
    </row>
    <row r="4" spans="1:45">
      <c r="A4" s="324"/>
      <c r="B4" s="1"/>
      <c r="M4" s="2"/>
      <c r="N4" s="2"/>
      <c r="O4" s="2"/>
      <c r="P4" s="2"/>
      <c r="Q4" s="1"/>
      <c r="R4" s="2"/>
      <c r="S4" s="2"/>
      <c r="T4" s="2"/>
      <c r="U4" s="2"/>
      <c r="AL4" s="301"/>
      <c r="AM4" s="303"/>
      <c r="AO4" s="100"/>
      <c r="AP4" s="100"/>
      <c r="AQ4" s="100" t="s">
        <v>36</v>
      </c>
      <c r="AR4" s="100"/>
      <c r="AS4" s="100"/>
    </row>
    <row r="5" spans="1:45" s="8" customFormat="1" ht="11.1" customHeight="1">
      <c r="A5" s="324"/>
      <c r="B5" s="330"/>
      <c r="C5" s="331"/>
      <c r="D5" s="331"/>
      <c r="E5" s="6">
        <v>1</v>
      </c>
      <c r="F5" s="6">
        <v>2</v>
      </c>
      <c r="G5" s="6">
        <v>3</v>
      </c>
      <c r="H5" s="6">
        <v>4</v>
      </c>
      <c r="I5" s="6">
        <v>5</v>
      </c>
      <c r="J5" s="6">
        <v>6</v>
      </c>
      <c r="K5" s="6">
        <v>7</v>
      </c>
      <c r="L5" s="6">
        <v>8</v>
      </c>
      <c r="M5" s="6">
        <v>9</v>
      </c>
      <c r="N5" s="6">
        <v>10</v>
      </c>
      <c r="O5" s="6">
        <v>11</v>
      </c>
      <c r="P5" s="6">
        <v>12</v>
      </c>
      <c r="Q5" s="6">
        <v>13</v>
      </c>
      <c r="R5" s="6">
        <v>14</v>
      </c>
      <c r="S5" s="6">
        <v>15</v>
      </c>
      <c r="T5" s="6">
        <v>16</v>
      </c>
      <c r="U5" s="6">
        <v>17</v>
      </c>
      <c r="V5" s="6">
        <v>18</v>
      </c>
      <c r="W5" s="6">
        <v>19</v>
      </c>
      <c r="X5" s="6">
        <v>20</v>
      </c>
      <c r="Y5" s="6">
        <v>21</v>
      </c>
      <c r="Z5" s="6">
        <v>22</v>
      </c>
      <c r="AA5" s="6">
        <v>23</v>
      </c>
      <c r="AB5" s="6">
        <v>24</v>
      </c>
      <c r="AC5" s="6">
        <v>25</v>
      </c>
      <c r="AD5" s="6">
        <v>26</v>
      </c>
      <c r="AE5" s="6">
        <v>27</v>
      </c>
      <c r="AF5" s="6">
        <v>28</v>
      </c>
      <c r="AG5" s="6">
        <v>29</v>
      </c>
      <c r="AH5" s="6">
        <v>30</v>
      </c>
      <c r="AI5" s="7">
        <v>31</v>
      </c>
      <c r="AO5" s="48"/>
      <c r="AP5" s="49" t="s">
        <v>20</v>
      </c>
      <c r="AQ5" s="49" t="s">
        <v>42</v>
      </c>
      <c r="AR5" s="49" t="s">
        <v>35</v>
      </c>
      <c r="AS5" s="49" t="s">
        <v>48</v>
      </c>
    </row>
    <row r="6" spans="1:45" s="8" customFormat="1" ht="11.1" customHeight="1" thickBot="1">
      <c r="A6" s="324"/>
      <c r="B6" s="337">
        <f>初期入力!D5</f>
        <v>7</v>
      </c>
      <c r="C6" s="338"/>
      <c r="D6" s="5" t="s">
        <v>2</v>
      </c>
      <c r="E6" s="5" t="str">
        <f>TEXT($B$6+2018&amp;"/"&amp;休日等取得実績調書!$B$7&amp;"/"&amp;休日等取得実績調書!E5,"aaa")</f>
        <v>火</v>
      </c>
      <c r="F6" s="5" t="str">
        <f>TEXT($B$6+2018&amp;"/"&amp;休日等取得実績調書!$B$7&amp;"/"&amp;休日等取得実績調書!F5,"aaa")</f>
        <v>水</v>
      </c>
      <c r="G6" s="5" t="str">
        <f>TEXT($B$6+2018&amp;"/"&amp;休日等取得実績調書!$B$7&amp;"/"&amp;休日等取得実績調書!G5,"aaa")</f>
        <v>木</v>
      </c>
      <c r="H6" s="5" t="str">
        <f>TEXT($B$6+2018&amp;"/"&amp;休日等取得実績調書!$B$7&amp;"/"&amp;休日等取得実績調書!H5,"aaa")</f>
        <v>金</v>
      </c>
      <c r="I6" s="5" t="str">
        <f>TEXT($B$6+2018&amp;"/"&amp;休日等取得実績調書!$B$7&amp;"/"&amp;休日等取得実績調書!I5,"aaa")</f>
        <v>土</v>
      </c>
      <c r="J6" s="5" t="str">
        <f>TEXT($B$6+2018&amp;"/"&amp;休日等取得実績調書!$B$7&amp;"/"&amp;休日等取得実績調書!J5,"aaa")</f>
        <v>日</v>
      </c>
      <c r="K6" s="5" t="str">
        <f>TEXT($B$6+2018&amp;"/"&amp;休日等取得実績調書!$B$7&amp;"/"&amp;休日等取得実績調書!K5,"aaa")</f>
        <v>月</v>
      </c>
      <c r="L6" s="5" t="str">
        <f>TEXT($B$6+2018&amp;"/"&amp;休日等取得実績調書!$B$7&amp;"/"&amp;休日等取得実績調書!L5,"aaa")</f>
        <v>火</v>
      </c>
      <c r="M6" s="5" t="str">
        <f>TEXT($B$6+2018&amp;"/"&amp;休日等取得実績調書!$B$7&amp;"/"&amp;休日等取得実績調書!M5,"aaa")</f>
        <v>水</v>
      </c>
      <c r="N6" s="5" t="str">
        <f>TEXT($B$6+2018&amp;"/"&amp;休日等取得実績調書!$B$7&amp;"/"&amp;休日等取得実績調書!N5,"aaa")</f>
        <v>木</v>
      </c>
      <c r="O6" s="5" t="str">
        <f>TEXT($B$6+2018&amp;"/"&amp;休日等取得実績調書!$B$7&amp;"/"&amp;休日等取得実績調書!O5,"aaa")</f>
        <v>金</v>
      </c>
      <c r="P6" s="5" t="str">
        <f>TEXT($B$6+2018&amp;"/"&amp;休日等取得実績調書!$B$7&amp;"/"&amp;休日等取得実績調書!P5,"aaa")</f>
        <v>土</v>
      </c>
      <c r="Q6" s="5" t="str">
        <f>TEXT($B$6+2018&amp;"/"&amp;休日等取得実績調書!$B$7&amp;"/"&amp;休日等取得実績調書!Q5,"aaa")</f>
        <v>日</v>
      </c>
      <c r="R6" s="5" t="str">
        <f>TEXT($B$6+2018&amp;"/"&amp;休日等取得実績調書!$B$7&amp;"/"&amp;休日等取得実績調書!R5,"aaa")</f>
        <v>月</v>
      </c>
      <c r="S6" s="5" t="str">
        <f>TEXT($B$6+2018&amp;"/"&amp;休日等取得実績調書!$B$7&amp;"/"&amp;休日等取得実績調書!S5,"aaa")</f>
        <v>火</v>
      </c>
      <c r="T6" s="5" t="str">
        <f>TEXT($B$6+2018&amp;"/"&amp;休日等取得実績調書!$B$7&amp;"/"&amp;休日等取得実績調書!T5,"aaa")</f>
        <v>水</v>
      </c>
      <c r="U6" s="5" t="str">
        <f>TEXT($B$6+2018&amp;"/"&amp;休日等取得実績調書!$B$7&amp;"/"&amp;休日等取得実績調書!U5,"aaa")</f>
        <v>木</v>
      </c>
      <c r="V6" s="5" t="str">
        <f>TEXT($B$6+2018&amp;"/"&amp;休日等取得実績調書!$B$7&amp;"/"&amp;休日等取得実績調書!V5,"aaa")</f>
        <v>金</v>
      </c>
      <c r="W6" s="5" t="str">
        <f>TEXT($B$6+2018&amp;"/"&amp;休日等取得実績調書!$B$7&amp;"/"&amp;休日等取得実績調書!W5,"aaa")</f>
        <v>土</v>
      </c>
      <c r="X6" s="5" t="str">
        <f>TEXT($B$6+2018&amp;"/"&amp;休日等取得実績調書!$B$7&amp;"/"&amp;休日等取得実績調書!X5,"aaa")</f>
        <v>日</v>
      </c>
      <c r="Y6" s="5" t="str">
        <f>TEXT($B$6+2018&amp;"/"&amp;休日等取得実績調書!$B$7&amp;"/"&amp;休日等取得実績調書!Y5,"aaa")</f>
        <v>月</v>
      </c>
      <c r="Z6" s="5" t="str">
        <f>TEXT($B$6+2018&amp;"/"&amp;休日等取得実績調書!$B$7&amp;"/"&amp;休日等取得実績調書!Z5,"aaa")</f>
        <v>火</v>
      </c>
      <c r="AA6" s="5" t="str">
        <f>TEXT($B$6+2018&amp;"/"&amp;休日等取得実績調書!$B$7&amp;"/"&amp;休日等取得実績調書!AA5,"aaa")</f>
        <v>水</v>
      </c>
      <c r="AB6" s="5" t="str">
        <f>TEXT($B$6+2018&amp;"/"&amp;休日等取得実績調書!$B$7&amp;"/"&amp;休日等取得実績調書!AB5,"aaa")</f>
        <v>木</v>
      </c>
      <c r="AC6" s="5" t="str">
        <f>TEXT($B$6+2018&amp;"/"&amp;休日等取得実績調書!$B$7&amp;"/"&amp;休日等取得実績調書!AC5,"aaa")</f>
        <v>金</v>
      </c>
      <c r="AD6" s="5" t="str">
        <f>TEXT($B$6+2018&amp;"/"&amp;休日等取得実績調書!$B$7&amp;"/"&amp;休日等取得実績調書!AD5,"aaa")</f>
        <v>土</v>
      </c>
      <c r="AE6" s="5" t="str">
        <f>TEXT($B$6+2018&amp;"/"&amp;休日等取得実績調書!$B$7&amp;"/"&amp;休日等取得実績調書!AE5,"aaa")</f>
        <v>日</v>
      </c>
      <c r="AF6" s="5" t="str">
        <f>TEXT($B$6+2018&amp;"/"&amp;休日等取得実績調書!$B$7&amp;"/"&amp;休日等取得実績調書!AF5,"aaa")</f>
        <v>月</v>
      </c>
      <c r="AG6" s="5" t="str">
        <f>TEXT($B$6+2018&amp;"/"&amp;休日等取得実績調書!$B$7&amp;"/"&amp;休日等取得実績調書!AG5,"aaa")</f>
        <v>火</v>
      </c>
      <c r="AH6" s="5" t="str">
        <f>TEXT($B$6+2018&amp;"/"&amp;休日等取得実績調書!$B$7&amp;"/"&amp;休日等取得実績調書!AH5,"aaa")</f>
        <v>水</v>
      </c>
      <c r="AI6" s="9"/>
      <c r="AO6" s="48"/>
      <c r="AP6" s="48"/>
      <c r="AQ6" s="48"/>
      <c r="AR6" s="48"/>
      <c r="AS6" s="48"/>
    </row>
    <row r="7" spans="1:45" s="11" customFormat="1" ht="11.1" customHeight="1">
      <c r="A7" s="324"/>
      <c r="B7" s="334">
        <v>4</v>
      </c>
      <c r="C7" s="332" t="s">
        <v>5</v>
      </c>
      <c r="D7" s="10" t="s">
        <v>3</v>
      </c>
      <c r="E7" s="95" t="str">
        <f>IF(休日等取得計画調書!E7=0,"",休日等取得計画調書!E7)</f>
        <v/>
      </c>
      <c r="F7" s="95" t="str">
        <f>IF(休日等取得計画調書!F7=0,"",休日等取得計画調書!F7)</f>
        <v/>
      </c>
      <c r="G7" s="95" t="str">
        <f>IF(休日等取得計画調書!G7=0,"",休日等取得計画調書!G7)</f>
        <v/>
      </c>
      <c r="H7" s="95" t="str">
        <f>IF(休日等取得計画調書!H7=0,"",休日等取得計画調書!H7)</f>
        <v/>
      </c>
      <c r="I7" s="95" t="str">
        <f>IF(休日等取得計画調書!I7=0,"",休日等取得計画調書!I7)</f>
        <v/>
      </c>
      <c r="J7" s="95" t="str">
        <f>IF(休日等取得計画調書!J7=0,"",休日等取得計画調書!J7)</f>
        <v/>
      </c>
      <c r="K7" s="95" t="str">
        <f>IF(休日等取得計画調書!K7=0,"",休日等取得計画調書!K7)</f>
        <v/>
      </c>
      <c r="L7" s="95" t="str">
        <f>IF(休日等取得計画調書!L7=0,"",休日等取得計画調書!L7)</f>
        <v/>
      </c>
      <c r="M7" s="95" t="str">
        <f>IF(休日等取得計画調書!M7=0,"",休日等取得計画調書!M7)</f>
        <v/>
      </c>
      <c r="N7" s="95" t="str">
        <f>IF(休日等取得計画調書!N7=0,"",休日等取得計画調書!N7)</f>
        <v/>
      </c>
      <c r="O7" s="95" t="str">
        <f>IF(休日等取得計画調書!O7=0,"",休日等取得計画調書!O7)</f>
        <v/>
      </c>
      <c r="P7" s="95" t="str">
        <f>IF(休日等取得計画調書!P7=0,"",休日等取得計画調書!P7)</f>
        <v/>
      </c>
      <c r="Q7" s="95" t="str">
        <f>IF(休日等取得計画調書!Q7=0,"",休日等取得計画調書!Q7)</f>
        <v/>
      </c>
      <c r="R7" s="95" t="str">
        <f>IF(休日等取得計画調書!R7=0,"",休日等取得計画調書!R7)</f>
        <v/>
      </c>
      <c r="S7" s="95" t="str">
        <f>IF(休日等取得計画調書!S7=0,"",休日等取得計画調書!S7)</f>
        <v/>
      </c>
      <c r="T7" s="95" t="str">
        <f>IF(休日等取得計画調書!T7=0,"",休日等取得計画調書!T7)</f>
        <v/>
      </c>
      <c r="U7" s="95" t="str">
        <f>IF(休日等取得計画調書!U7=0,"",休日等取得計画調書!U7)</f>
        <v/>
      </c>
      <c r="V7" s="95" t="str">
        <f>IF(休日等取得計画調書!V7=0,"",休日等取得計画調書!V7)</f>
        <v/>
      </c>
      <c r="W7" s="95" t="str">
        <f>IF(休日等取得計画調書!W7=0,"",休日等取得計画調書!W7)</f>
        <v/>
      </c>
      <c r="X7" s="95" t="str">
        <f>IF(休日等取得計画調書!X7=0,"",休日等取得計画調書!X7)</f>
        <v/>
      </c>
      <c r="Y7" s="95" t="str">
        <f>IF(休日等取得計画調書!Y7=0,"",休日等取得計画調書!Y7)</f>
        <v/>
      </c>
      <c r="Z7" s="95" t="str">
        <f>IF(休日等取得計画調書!Z7=0,"",休日等取得計画調書!Z7)</f>
        <v/>
      </c>
      <c r="AA7" s="95" t="str">
        <f>IF(休日等取得計画調書!AA7=0,"",休日等取得計画調書!AA7)</f>
        <v/>
      </c>
      <c r="AB7" s="95" t="str">
        <f>IF(休日等取得計画調書!AB7=0,"",休日等取得計画調書!AB7)</f>
        <v/>
      </c>
      <c r="AC7" s="95" t="str">
        <f>IF(休日等取得計画調書!AC7=0,"",休日等取得計画調書!AC7)</f>
        <v/>
      </c>
      <c r="AD7" s="95" t="str">
        <f>IF(休日等取得計画調書!AD7=0,"",休日等取得計画調書!AD7)</f>
        <v/>
      </c>
      <c r="AE7" s="95" t="str">
        <f>IF(休日等取得計画調書!AE7=0,"",休日等取得計画調書!AE7)</f>
        <v/>
      </c>
      <c r="AF7" s="95" t="str">
        <f>IF(休日等取得計画調書!AF7=0,"",休日等取得計画調書!AF7)</f>
        <v/>
      </c>
      <c r="AG7" s="95" t="str">
        <f>IF(休日等取得計画調書!AG7=0,"",休日等取得計画調書!AG7)</f>
        <v/>
      </c>
      <c r="AH7" s="95" t="str">
        <f>IF(休日等取得計画調書!AH7=0,"",休日等取得計画調書!AH7)</f>
        <v/>
      </c>
      <c r="AI7" s="92"/>
      <c r="AL7" s="90" t="s">
        <v>3</v>
      </c>
      <c r="AM7" s="298" t="str">
        <f>IF(COUNTA(休日等取得計画調書!E7:AI7)=0,"",IF(実績調書取得率計算!G$66=1,"OK",IF(実績調書取得率計算!G$69=1,"OK","NG")))</f>
        <v/>
      </c>
      <c r="AO7" s="101" t="s">
        <v>110</v>
      </c>
      <c r="AP7" s="50">
        <f>COUNTIFS(E7:AI7,"■")</f>
        <v>0</v>
      </c>
      <c r="AQ7" s="50">
        <f>COUNTIFS(E7:AI7,"休")</f>
        <v>0</v>
      </c>
      <c r="AR7" s="50">
        <f>SUM(AP7:AQ7)</f>
        <v>0</v>
      </c>
      <c r="AS7" s="50"/>
    </row>
    <row r="8" spans="1:45" s="11" customFormat="1" ht="11.1" customHeight="1" thickBot="1">
      <c r="A8" s="324"/>
      <c r="B8" s="335"/>
      <c r="C8" s="328"/>
      <c r="D8" s="10" t="s">
        <v>4</v>
      </c>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95"/>
      <c r="AH8" s="95"/>
      <c r="AI8" s="304"/>
      <c r="AL8" s="90" t="s">
        <v>4</v>
      </c>
      <c r="AM8" s="299" t="str">
        <f>IF(COUNTA(E8:AI8)=0,"",IF(実績調書取得率計算!G$67=1,"OK",IF(実績調書取得率計算!G$70=1,"OK","NG")))</f>
        <v/>
      </c>
      <c r="AO8" s="101" t="s">
        <v>4</v>
      </c>
      <c r="AP8" s="50">
        <f>COUNTIFS(E8:AI8,"◆")</f>
        <v>0</v>
      </c>
      <c r="AQ8" s="50">
        <f>COUNTIFS(E8:AI8,"休")</f>
        <v>0</v>
      </c>
      <c r="AR8" s="50">
        <f>SUM(AP8:AQ8)</f>
        <v>0</v>
      </c>
      <c r="AS8" s="50"/>
    </row>
    <row r="9" spans="1:45" s="11" customFormat="1" ht="11.1" customHeight="1">
      <c r="A9" s="324"/>
      <c r="B9" s="336"/>
      <c r="C9" s="333"/>
      <c r="D9" s="12"/>
      <c r="E9" s="93"/>
      <c r="F9" s="93"/>
      <c r="G9" s="93"/>
      <c r="H9" s="93"/>
      <c r="I9" s="93"/>
      <c r="J9" s="93"/>
      <c r="K9" s="93"/>
      <c r="L9" s="93"/>
      <c r="M9" s="93"/>
      <c r="N9" s="93"/>
      <c r="O9" s="93"/>
      <c r="P9" s="93"/>
      <c r="Q9" s="119"/>
      <c r="R9" s="119"/>
      <c r="S9" s="119"/>
      <c r="T9" s="119"/>
      <c r="U9" s="119"/>
      <c r="V9" s="119"/>
      <c r="W9" s="119"/>
      <c r="X9" s="119"/>
      <c r="Y9" s="119"/>
      <c r="Z9" s="119"/>
      <c r="AA9" s="119"/>
      <c r="AB9" s="119"/>
      <c r="AC9" s="119"/>
      <c r="AD9" s="119"/>
      <c r="AE9" s="119"/>
      <c r="AF9" s="119"/>
      <c r="AG9" s="93"/>
      <c r="AH9" s="93"/>
      <c r="AI9" s="94"/>
      <c r="AO9" s="50"/>
      <c r="AP9" s="50"/>
      <c r="AQ9" s="50"/>
      <c r="AR9" s="50"/>
      <c r="AS9" s="50"/>
    </row>
    <row r="10" spans="1:45" s="11" customFormat="1" ht="11.1" customHeight="1" thickBot="1">
      <c r="A10" s="324"/>
      <c r="B10" s="343">
        <v>5</v>
      </c>
      <c r="C10" s="327" t="s">
        <v>5</v>
      </c>
      <c r="D10" s="13" t="s">
        <v>2</v>
      </c>
      <c r="E10" s="142" t="str">
        <f>TEXT($B$6+2018&amp;"/"&amp;休日等取得実績調書!$B$10&amp;"/"&amp;休日等取得実績調書!E5,"aaa")</f>
        <v>木</v>
      </c>
      <c r="F10" s="142" t="str">
        <f>TEXT($B$6+2018&amp;"/"&amp;休日等取得実績調書!$B$10&amp;"/"&amp;休日等取得実績調書!F5,"aaa")</f>
        <v>金</v>
      </c>
      <c r="G10" s="142" t="str">
        <f>TEXT($B$6+2018&amp;"/"&amp;休日等取得実績調書!$B$10&amp;"/"&amp;休日等取得実績調書!G5,"aaa")</f>
        <v>土</v>
      </c>
      <c r="H10" s="142" t="str">
        <f>TEXT($B$6+2018&amp;"/"&amp;休日等取得実績調書!$B$10&amp;"/"&amp;休日等取得実績調書!H5,"aaa")</f>
        <v>日</v>
      </c>
      <c r="I10" s="142" t="str">
        <f>TEXT($B$6+2018&amp;"/"&amp;休日等取得実績調書!$B$10&amp;"/"&amp;休日等取得実績調書!I5,"aaa")</f>
        <v>月</v>
      </c>
      <c r="J10" s="142" t="str">
        <f>TEXT($B$6+2018&amp;"/"&amp;休日等取得実績調書!$B$10&amp;"/"&amp;休日等取得実績調書!J5,"aaa")</f>
        <v>火</v>
      </c>
      <c r="K10" s="142" t="str">
        <f>TEXT($B$6+2018&amp;"/"&amp;休日等取得実績調書!$B$10&amp;"/"&amp;休日等取得実績調書!K5,"aaa")</f>
        <v>水</v>
      </c>
      <c r="L10" s="142" t="str">
        <f>TEXT($B$6+2018&amp;"/"&amp;休日等取得実績調書!$B$10&amp;"/"&amp;休日等取得実績調書!L5,"aaa")</f>
        <v>木</v>
      </c>
      <c r="M10" s="142" t="str">
        <f>TEXT($B$6+2018&amp;"/"&amp;休日等取得実績調書!$B$10&amp;"/"&amp;休日等取得実績調書!M5,"aaa")</f>
        <v>金</v>
      </c>
      <c r="N10" s="142" t="str">
        <f>TEXT($B$6+2018&amp;"/"&amp;休日等取得実績調書!$B$10&amp;"/"&amp;休日等取得実績調書!N5,"aaa")</f>
        <v>土</v>
      </c>
      <c r="O10" s="142" t="str">
        <f>TEXT($B$6+2018&amp;"/"&amp;休日等取得実績調書!$B$10&amp;"/"&amp;休日等取得実績調書!O5,"aaa")</f>
        <v>日</v>
      </c>
      <c r="P10" s="142" t="str">
        <f>TEXT($B$6+2018&amp;"/"&amp;休日等取得実績調書!$B$10&amp;"/"&amp;休日等取得実績調書!P5,"aaa")</f>
        <v>月</v>
      </c>
      <c r="Q10" s="142" t="str">
        <f>TEXT($B$6+2018&amp;"/"&amp;休日等取得実績調書!$B$10&amp;"/"&amp;休日等取得実績調書!Q5,"aaa")</f>
        <v>火</v>
      </c>
      <c r="R10" s="142" t="str">
        <f>TEXT($B$6+2018&amp;"/"&amp;休日等取得実績調書!$B$10&amp;"/"&amp;休日等取得実績調書!R5,"aaa")</f>
        <v>水</v>
      </c>
      <c r="S10" s="142" t="str">
        <f>TEXT($B$6+2018&amp;"/"&amp;休日等取得実績調書!$B$10&amp;"/"&amp;休日等取得実績調書!S5,"aaa")</f>
        <v>木</v>
      </c>
      <c r="T10" s="142" t="str">
        <f>TEXT($B$6+2018&amp;"/"&amp;休日等取得実績調書!$B$10&amp;"/"&amp;休日等取得実績調書!T5,"aaa")</f>
        <v>金</v>
      </c>
      <c r="U10" s="142" t="str">
        <f>TEXT($B$6+2018&amp;"/"&amp;休日等取得実績調書!$B$10&amp;"/"&amp;休日等取得実績調書!U5,"aaa")</f>
        <v>土</v>
      </c>
      <c r="V10" s="142" t="str">
        <f>TEXT($B$6+2018&amp;"/"&amp;休日等取得実績調書!$B$10&amp;"/"&amp;休日等取得実績調書!V5,"aaa")</f>
        <v>日</v>
      </c>
      <c r="W10" s="142" t="str">
        <f>TEXT($B$6+2018&amp;"/"&amp;休日等取得実績調書!$B$10&amp;"/"&amp;休日等取得実績調書!W5,"aaa")</f>
        <v>月</v>
      </c>
      <c r="X10" s="142" t="str">
        <f>TEXT($B$6+2018&amp;"/"&amp;休日等取得実績調書!$B$10&amp;"/"&amp;休日等取得実績調書!X5,"aaa")</f>
        <v>火</v>
      </c>
      <c r="Y10" s="142" t="str">
        <f>TEXT($B$6+2018&amp;"/"&amp;休日等取得実績調書!$B$10&amp;"/"&amp;休日等取得実績調書!Y5,"aaa")</f>
        <v>水</v>
      </c>
      <c r="Z10" s="142" t="str">
        <f>TEXT($B$6+2018&amp;"/"&amp;休日等取得実績調書!$B$10&amp;"/"&amp;休日等取得実績調書!Z5,"aaa")</f>
        <v>木</v>
      </c>
      <c r="AA10" s="142" t="str">
        <f>TEXT($B$6+2018&amp;"/"&amp;休日等取得実績調書!$B$10&amp;"/"&amp;休日等取得実績調書!AA5,"aaa")</f>
        <v>金</v>
      </c>
      <c r="AB10" s="142" t="str">
        <f>TEXT($B$6+2018&amp;"/"&amp;休日等取得実績調書!$B$10&amp;"/"&amp;休日等取得実績調書!AB5,"aaa")</f>
        <v>土</v>
      </c>
      <c r="AC10" s="142" t="str">
        <f>TEXT($B$6+2018&amp;"/"&amp;休日等取得実績調書!$B$10&amp;"/"&amp;休日等取得実績調書!AC5,"aaa")</f>
        <v>日</v>
      </c>
      <c r="AD10" s="142" t="str">
        <f>TEXT($B$6+2018&amp;"/"&amp;休日等取得実績調書!$B$10&amp;"/"&amp;休日等取得実績調書!AD5,"aaa")</f>
        <v>月</v>
      </c>
      <c r="AE10" s="142" t="str">
        <f>TEXT($B$6+2018&amp;"/"&amp;休日等取得実績調書!$B$10&amp;"/"&amp;休日等取得実績調書!AE5,"aaa")</f>
        <v>火</v>
      </c>
      <c r="AF10" s="142" t="str">
        <f>TEXT($B$6+2018&amp;"/"&amp;休日等取得実績調書!$B$10&amp;"/"&amp;休日等取得実績調書!AF5,"aaa")</f>
        <v>水</v>
      </c>
      <c r="AG10" s="142" t="str">
        <f>TEXT($B$6+2018&amp;"/"&amp;休日等取得実績調書!$B$10&amp;"/"&amp;休日等取得実績調書!AG5,"aaa")</f>
        <v>木</v>
      </c>
      <c r="AH10" s="142" t="str">
        <f>TEXT($B$6+2018&amp;"/"&amp;休日等取得実績調書!$B$10&amp;"/"&amp;休日等取得実績調書!AH5,"aaa")</f>
        <v>金</v>
      </c>
      <c r="AI10" s="143" t="str">
        <f>TEXT($B$6+2018&amp;"/"&amp;休日等取得実績調書!$B$10&amp;"/"&amp;休日等取得実績調書!AI5,"aaa")</f>
        <v>土</v>
      </c>
      <c r="AO10" s="50"/>
      <c r="AP10" s="50"/>
      <c r="AQ10" s="50"/>
      <c r="AR10" s="50"/>
      <c r="AS10" s="50"/>
    </row>
    <row r="11" spans="1:45" s="11" customFormat="1" ht="11.1" customHeight="1">
      <c r="A11" s="324"/>
      <c r="B11" s="335"/>
      <c r="C11" s="328"/>
      <c r="D11" s="10" t="s">
        <v>3</v>
      </c>
      <c r="E11" s="118" t="str">
        <f>IF(休日等取得計画調書!E11=0,"",休日等取得計画調書!E11)</f>
        <v/>
      </c>
      <c r="F11" s="118" t="str">
        <f>IF(休日等取得計画調書!F11=0,"",休日等取得計画調書!F11)</f>
        <v/>
      </c>
      <c r="G11" s="118" t="str">
        <f>IF(休日等取得計画調書!G11=0,"",休日等取得計画調書!G11)</f>
        <v/>
      </c>
      <c r="H11" s="118" t="str">
        <f>IF(休日等取得計画調書!H11=0,"",休日等取得計画調書!H11)</f>
        <v/>
      </c>
      <c r="I11" s="118" t="str">
        <f>IF(休日等取得計画調書!I11=0,"",休日等取得計画調書!I11)</f>
        <v/>
      </c>
      <c r="J11" s="118" t="str">
        <f>IF(休日等取得計画調書!J11=0,"",休日等取得計画調書!J11)</f>
        <v/>
      </c>
      <c r="K11" s="118" t="str">
        <f>IF(休日等取得計画調書!K11=0,"",休日等取得計画調書!K11)</f>
        <v/>
      </c>
      <c r="L11" s="118" t="str">
        <f>IF(休日等取得計画調書!L11=0,"",休日等取得計画調書!L11)</f>
        <v/>
      </c>
      <c r="M11" s="118" t="str">
        <f>IF(休日等取得計画調書!M11=0,"",休日等取得計画調書!M11)</f>
        <v/>
      </c>
      <c r="N11" s="118" t="str">
        <f>IF(休日等取得計画調書!N11=0,"",休日等取得計画調書!N11)</f>
        <v/>
      </c>
      <c r="O11" s="118" t="str">
        <f>IF(休日等取得計画調書!O11=0,"",休日等取得計画調書!O11)</f>
        <v/>
      </c>
      <c r="P11" s="118" t="str">
        <f>IF(休日等取得計画調書!P11=0,"",休日等取得計画調書!P11)</f>
        <v/>
      </c>
      <c r="Q11" s="118" t="str">
        <f>IF(休日等取得計画調書!Q11=0,"",休日等取得計画調書!Q11)</f>
        <v/>
      </c>
      <c r="R11" s="118" t="str">
        <f>IF(休日等取得計画調書!R11=0,"",休日等取得計画調書!R11)</f>
        <v/>
      </c>
      <c r="S11" s="118" t="str">
        <f>IF(休日等取得計画調書!S11=0,"",休日等取得計画調書!S11)</f>
        <v/>
      </c>
      <c r="T11" s="118" t="str">
        <f>IF(休日等取得計画調書!T11=0,"",休日等取得計画調書!T11)</f>
        <v/>
      </c>
      <c r="U11" s="118" t="str">
        <f>IF(休日等取得計画調書!U11=0,"",休日等取得計画調書!U11)</f>
        <v/>
      </c>
      <c r="V11" s="118" t="str">
        <f>IF(休日等取得計画調書!V11=0,"",休日等取得計画調書!V11)</f>
        <v/>
      </c>
      <c r="W11" s="118" t="str">
        <f>IF(休日等取得計画調書!W11=0,"",休日等取得計画調書!W11)</f>
        <v/>
      </c>
      <c r="X11" s="118" t="str">
        <f>IF(休日等取得計画調書!X11=0,"",休日等取得計画調書!X11)</f>
        <v/>
      </c>
      <c r="Y11" s="118" t="str">
        <f>IF(休日等取得計画調書!Y11=0,"",休日等取得計画調書!Y11)</f>
        <v/>
      </c>
      <c r="Z11" s="118" t="str">
        <f>IF(休日等取得計画調書!Z11=0,"",休日等取得計画調書!Z11)</f>
        <v/>
      </c>
      <c r="AA11" s="118" t="str">
        <f>IF(休日等取得計画調書!AA11=0,"",休日等取得計画調書!AA11)</f>
        <v/>
      </c>
      <c r="AB11" s="118" t="str">
        <f>IF(休日等取得計画調書!AB11=0,"",休日等取得計画調書!AB11)</f>
        <v/>
      </c>
      <c r="AC11" s="118" t="str">
        <f>IF(休日等取得計画調書!AC11=0,"",休日等取得計画調書!AC11)</f>
        <v/>
      </c>
      <c r="AD11" s="118" t="str">
        <f>IF(休日等取得計画調書!AD11=0,"",休日等取得計画調書!AD11)</f>
        <v/>
      </c>
      <c r="AE11" s="118" t="str">
        <f>IF(休日等取得計画調書!AE11=0,"",休日等取得計画調書!AE11)</f>
        <v/>
      </c>
      <c r="AF11" s="118" t="str">
        <f>IF(休日等取得計画調書!AF11=0,"",休日等取得計画調書!AF11)</f>
        <v/>
      </c>
      <c r="AG11" s="118" t="str">
        <f>IF(休日等取得計画調書!AG11=0,"",休日等取得計画調書!AG11)</f>
        <v/>
      </c>
      <c r="AH11" s="118" t="str">
        <f>IF(休日等取得計画調書!AH11=0,"",休日等取得計画調書!AH11)</f>
        <v/>
      </c>
      <c r="AI11" s="120" t="str">
        <f>IF(休日等取得計画調書!AI11=0,"",休日等取得計画調書!AI11)</f>
        <v/>
      </c>
      <c r="AL11" s="90" t="s">
        <v>3</v>
      </c>
      <c r="AM11" s="298" t="str">
        <f>IF(COUNTA(休日等取得計画調書!E11:AI11)=0,"",IF(実績調書取得率計算!I$66=1,"OK",IF(実績調書取得率計算!I$69=1,"OK","NG")))</f>
        <v/>
      </c>
      <c r="AO11" s="101" t="s">
        <v>110</v>
      </c>
      <c r="AP11" s="50">
        <f>COUNTIFS(E11:AI11,"■")</f>
        <v>0</v>
      </c>
      <c r="AQ11" s="50">
        <f>COUNTIFS(E11:AI11,"休")</f>
        <v>0</v>
      </c>
      <c r="AR11" s="50">
        <f>SUM(AP11:AQ11)</f>
        <v>0</v>
      </c>
      <c r="AS11" s="50"/>
    </row>
    <row r="12" spans="1:45" s="11" customFormat="1" ht="11.1" customHeight="1" thickBot="1">
      <c r="A12" s="324"/>
      <c r="B12" s="335"/>
      <c r="C12" s="328"/>
      <c r="D12" s="10" t="s">
        <v>4</v>
      </c>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20"/>
      <c r="AL12" s="90" t="s">
        <v>4</v>
      </c>
      <c r="AM12" s="299" t="str">
        <f>IF(COUNTA(E12:AI12)=0,"",IF(実績調書取得率計算!I$67=1,"OK",IF(実績調書取得率計算!I$70=1,"OK","NG")))</f>
        <v/>
      </c>
      <c r="AO12" s="101" t="s">
        <v>4</v>
      </c>
      <c r="AP12" s="50">
        <f>COUNTIFS(E12:AI12,"◆")</f>
        <v>0</v>
      </c>
      <c r="AQ12" s="50">
        <f>COUNTIFS(E12:AI12,"休")</f>
        <v>0</v>
      </c>
      <c r="AR12" s="50">
        <f>SUM(AP12:AQ12)</f>
        <v>0</v>
      </c>
      <c r="AS12" s="50"/>
    </row>
    <row r="13" spans="1:45" s="11" customFormat="1" ht="11.1" customHeight="1">
      <c r="A13" s="324"/>
      <c r="B13" s="344"/>
      <c r="C13" s="329"/>
      <c r="D13" s="16"/>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2"/>
      <c r="AO13" s="50"/>
      <c r="AP13" s="50"/>
      <c r="AQ13" s="50"/>
      <c r="AR13" s="50"/>
      <c r="AS13" s="50"/>
    </row>
    <row r="14" spans="1:45" s="11" customFormat="1" ht="11.1" customHeight="1" thickBot="1">
      <c r="A14" s="324"/>
      <c r="B14" s="334">
        <v>6</v>
      </c>
      <c r="C14" s="332" t="s">
        <v>5</v>
      </c>
      <c r="D14" s="17" t="s">
        <v>2</v>
      </c>
      <c r="E14" s="142" t="str">
        <f>TEXT($B$6+2018&amp;"/"&amp;休日等取得実績調書!$B$14&amp;"/"&amp;休日等取得実績調書!E5,"aaa")</f>
        <v>日</v>
      </c>
      <c r="F14" s="142" t="str">
        <f>TEXT($B$6+2018&amp;"/"&amp;休日等取得実績調書!$B$14&amp;"/"&amp;休日等取得実績調書!F5,"aaa")</f>
        <v>月</v>
      </c>
      <c r="G14" s="142" t="str">
        <f>TEXT($B$6+2018&amp;"/"&amp;休日等取得実績調書!$B$14&amp;"/"&amp;休日等取得実績調書!G5,"aaa")</f>
        <v>火</v>
      </c>
      <c r="H14" s="142" t="str">
        <f>TEXT($B$6+2018&amp;"/"&amp;休日等取得実績調書!$B$14&amp;"/"&amp;休日等取得実績調書!H5,"aaa")</f>
        <v>水</v>
      </c>
      <c r="I14" s="142" t="str">
        <f>TEXT($B$6+2018&amp;"/"&amp;休日等取得実績調書!$B$14&amp;"/"&amp;休日等取得実績調書!I5,"aaa")</f>
        <v>木</v>
      </c>
      <c r="J14" s="142" t="str">
        <f>TEXT($B$6+2018&amp;"/"&amp;休日等取得実績調書!$B$14&amp;"/"&amp;休日等取得実績調書!J5,"aaa")</f>
        <v>金</v>
      </c>
      <c r="K14" s="142" t="str">
        <f>TEXT($B$6+2018&amp;"/"&amp;休日等取得実績調書!$B$14&amp;"/"&amp;休日等取得実績調書!K5,"aaa")</f>
        <v>土</v>
      </c>
      <c r="L14" s="142" t="str">
        <f>TEXT($B$6+2018&amp;"/"&amp;休日等取得実績調書!$B$14&amp;"/"&amp;休日等取得実績調書!L5,"aaa")</f>
        <v>日</v>
      </c>
      <c r="M14" s="142" t="str">
        <f>TEXT($B$6+2018&amp;"/"&amp;休日等取得実績調書!$B$14&amp;"/"&amp;休日等取得実績調書!M5,"aaa")</f>
        <v>月</v>
      </c>
      <c r="N14" s="142" t="str">
        <f>TEXT($B$6+2018&amp;"/"&amp;休日等取得実績調書!$B$14&amp;"/"&amp;休日等取得実績調書!N5,"aaa")</f>
        <v>火</v>
      </c>
      <c r="O14" s="142" t="str">
        <f>TEXT($B$6+2018&amp;"/"&amp;休日等取得実績調書!$B$14&amp;"/"&amp;休日等取得実績調書!O5,"aaa")</f>
        <v>水</v>
      </c>
      <c r="P14" s="142" t="str">
        <f>TEXT($B$6+2018&amp;"/"&amp;休日等取得実績調書!$B$14&amp;"/"&amp;休日等取得実績調書!P5,"aaa")</f>
        <v>木</v>
      </c>
      <c r="Q14" s="142" t="str">
        <f>TEXT($B$6+2018&amp;"/"&amp;休日等取得実績調書!$B$14&amp;"/"&amp;休日等取得実績調書!Q5,"aaa")</f>
        <v>金</v>
      </c>
      <c r="R14" s="142" t="str">
        <f>TEXT($B$6+2018&amp;"/"&amp;休日等取得実績調書!$B$14&amp;"/"&amp;休日等取得実績調書!R5,"aaa")</f>
        <v>土</v>
      </c>
      <c r="S14" s="142" t="str">
        <f>TEXT($B$6+2018&amp;"/"&amp;休日等取得実績調書!$B$14&amp;"/"&amp;休日等取得実績調書!S5,"aaa")</f>
        <v>日</v>
      </c>
      <c r="T14" s="142" t="str">
        <f>TEXT($B$6+2018&amp;"/"&amp;休日等取得実績調書!$B$14&amp;"/"&amp;休日等取得実績調書!T5,"aaa")</f>
        <v>月</v>
      </c>
      <c r="U14" s="142" t="str">
        <f>TEXT($B$6+2018&amp;"/"&amp;休日等取得実績調書!$B$14&amp;"/"&amp;休日等取得実績調書!U5,"aaa")</f>
        <v>火</v>
      </c>
      <c r="V14" s="142" t="str">
        <f>TEXT($B$6+2018&amp;"/"&amp;休日等取得実績調書!$B$14&amp;"/"&amp;休日等取得実績調書!V5,"aaa")</f>
        <v>水</v>
      </c>
      <c r="W14" s="142" t="str">
        <f>TEXT($B$6+2018&amp;"/"&amp;休日等取得実績調書!$B$14&amp;"/"&amp;休日等取得実績調書!W5,"aaa")</f>
        <v>木</v>
      </c>
      <c r="X14" s="142" t="str">
        <f>TEXT($B$6+2018&amp;"/"&amp;休日等取得実績調書!$B$14&amp;"/"&amp;休日等取得実績調書!X5,"aaa")</f>
        <v>金</v>
      </c>
      <c r="Y14" s="142" t="str">
        <f>TEXT($B$6+2018&amp;"/"&amp;休日等取得実績調書!$B$14&amp;"/"&amp;休日等取得実績調書!Y5,"aaa")</f>
        <v>土</v>
      </c>
      <c r="Z14" s="142" t="str">
        <f>TEXT($B$6+2018&amp;"/"&amp;休日等取得実績調書!$B$14&amp;"/"&amp;休日等取得実績調書!Z5,"aaa")</f>
        <v>日</v>
      </c>
      <c r="AA14" s="142" t="str">
        <f>TEXT($B$6+2018&amp;"/"&amp;休日等取得実績調書!$B$14&amp;"/"&amp;休日等取得実績調書!AA5,"aaa")</f>
        <v>月</v>
      </c>
      <c r="AB14" s="142" t="str">
        <f>TEXT($B$6+2018&amp;"/"&amp;休日等取得実績調書!$B$14&amp;"/"&amp;休日等取得実績調書!AB5,"aaa")</f>
        <v>火</v>
      </c>
      <c r="AC14" s="142" t="str">
        <f>TEXT($B$6+2018&amp;"/"&amp;休日等取得実績調書!$B$14&amp;"/"&amp;休日等取得実績調書!AC5,"aaa")</f>
        <v>水</v>
      </c>
      <c r="AD14" s="142" t="str">
        <f>TEXT($B$6+2018&amp;"/"&amp;休日等取得実績調書!$B$14&amp;"/"&amp;休日等取得実績調書!AD5,"aaa")</f>
        <v>木</v>
      </c>
      <c r="AE14" s="142" t="str">
        <f>TEXT($B$6+2018&amp;"/"&amp;休日等取得実績調書!$B$14&amp;"/"&amp;休日等取得実績調書!AE5,"aaa")</f>
        <v>金</v>
      </c>
      <c r="AF14" s="142" t="str">
        <f>TEXT($B$6+2018&amp;"/"&amp;休日等取得実績調書!$B$14&amp;"/"&amp;休日等取得実績調書!AF5,"aaa")</f>
        <v>土</v>
      </c>
      <c r="AG14" s="142" t="str">
        <f>TEXT($B$6+2018&amp;"/"&amp;休日等取得実績調書!$B$14&amp;"/"&amp;休日等取得実績調書!AG5,"aaa")</f>
        <v>日</v>
      </c>
      <c r="AH14" s="142" t="str">
        <f>TEXT($B$6+2018&amp;"/"&amp;休日等取得実績調書!$B$14&amp;"/"&amp;休日等取得実績調書!AH5,"aaa")</f>
        <v>月</v>
      </c>
      <c r="AI14" s="144"/>
      <c r="AO14" s="50"/>
      <c r="AP14" s="50"/>
      <c r="AQ14" s="50"/>
      <c r="AR14" s="50"/>
      <c r="AS14" s="50"/>
    </row>
    <row r="15" spans="1:45" s="11" customFormat="1" ht="11.1" customHeight="1">
      <c r="A15" s="324"/>
      <c r="B15" s="335"/>
      <c r="C15" s="328"/>
      <c r="D15" s="10" t="s">
        <v>3</v>
      </c>
      <c r="E15" s="118" t="str">
        <f>IF(休日等取得計画調書!E15=0,"",休日等取得計画調書!E15)</f>
        <v/>
      </c>
      <c r="F15" s="118" t="str">
        <f>IF(休日等取得計画調書!F15=0,"",休日等取得計画調書!F15)</f>
        <v/>
      </c>
      <c r="G15" s="118" t="str">
        <f>IF(休日等取得計画調書!G15=0,"",休日等取得計画調書!G15)</f>
        <v/>
      </c>
      <c r="H15" s="118" t="str">
        <f>IF(休日等取得計画調書!H15=0,"",休日等取得計画調書!H15)</f>
        <v/>
      </c>
      <c r="I15" s="118" t="str">
        <f>IF(休日等取得計画調書!I15=0,"",休日等取得計画調書!I15)</f>
        <v/>
      </c>
      <c r="J15" s="118" t="str">
        <f>IF(休日等取得計画調書!J15=0,"",休日等取得計画調書!J15)</f>
        <v/>
      </c>
      <c r="K15" s="118" t="str">
        <f>IF(休日等取得計画調書!K15=0,"",休日等取得計画調書!K15)</f>
        <v/>
      </c>
      <c r="L15" s="118" t="str">
        <f>IF(休日等取得計画調書!L15=0,"",休日等取得計画調書!L15)</f>
        <v/>
      </c>
      <c r="M15" s="118" t="str">
        <f>IF(休日等取得計画調書!M15=0,"",休日等取得計画調書!M15)</f>
        <v/>
      </c>
      <c r="N15" s="118" t="str">
        <f>IF(休日等取得計画調書!N15=0,"",休日等取得計画調書!N15)</f>
        <v/>
      </c>
      <c r="O15" s="118" t="str">
        <f>IF(休日等取得計画調書!O15=0,"",休日等取得計画調書!O15)</f>
        <v/>
      </c>
      <c r="P15" s="118" t="str">
        <f>IF(休日等取得計画調書!P15=0,"",休日等取得計画調書!P15)</f>
        <v/>
      </c>
      <c r="Q15" s="118" t="str">
        <f>IF(休日等取得計画調書!Q15=0,"",休日等取得計画調書!Q15)</f>
        <v/>
      </c>
      <c r="R15" s="118" t="str">
        <f>IF(休日等取得計画調書!R15=0,"",休日等取得計画調書!R15)</f>
        <v/>
      </c>
      <c r="S15" s="118" t="str">
        <f>IF(休日等取得計画調書!S15=0,"",休日等取得計画調書!S15)</f>
        <v/>
      </c>
      <c r="T15" s="118" t="str">
        <f>IF(休日等取得計画調書!T15=0,"",休日等取得計画調書!T15)</f>
        <v/>
      </c>
      <c r="U15" s="118" t="str">
        <f>IF(休日等取得計画調書!U15=0,"",休日等取得計画調書!U15)</f>
        <v/>
      </c>
      <c r="V15" s="118" t="str">
        <f>IF(休日等取得計画調書!V15=0,"",休日等取得計画調書!V15)</f>
        <v/>
      </c>
      <c r="W15" s="118" t="str">
        <f>IF(休日等取得計画調書!W15=0,"",休日等取得計画調書!W15)</f>
        <v/>
      </c>
      <c r="X15" s="118" t="str">
        <f>IF(休日等取得計画調書!X15=0,"",休日等取得計画調書!X15)</f>
        <v/>
      </c>
      <c r="Y15" s="118" t="str">
        <f>IF(休日等取得計画調書!Y15=0,"",休日等取得計画調書!Y15)</f>
        <v/>
      </c>
      <c r="Z15" s="118" t="str">
        <f>IF(休日等取得計画調書!Z15=0,"",休日等取得計画調書!Z15)</f>
        <v/>
      </c>
      <c r="AA15" s="118" t="str">
        <f>IF(休日等取得計画調書!AA15=0,"",休日等取得計画調書!AA15)</f>
        <v/>
      </c>
      <c r="AB15" s="118" t="str">
        <f>IF(休日等取得計画調書!AB15=0,"",休日等取得計画調書!AB15)</f>
        <v/>
      </c>
      <c r="AC15" s="118" t="str">
        <f>IF(休日等取得計画調書!AC15=0,"",休日等取得計画調書!AC15)</f>
        <v/>
      </c>
      <c r="AD15" s="118" t="str">
        <f>IF(休日等取得計画調書!AD15=0,"",休日等取得計画調書!AD15)</f>
        <v/>
      </c>
      <c r="AE15" s="118" t="str">
        <f>IF(休日等取得計画調書!AE15=0,"",休日等取得計画調書!AE15)</f>
        <v/>
      </c>
      <c r="AF15" s="118" t="str">
        <f>IF(休日等取得計画調書!AF15=0,"",休日等取得計画調書!AF15)</f>
        <v/>
      </c>
      <c r="AG15" s="118" t="str">
        <f>IF(休日等取得計画調書!AG15=0,"",休日等取得計画調書!AG15)</f>
        <v/>
      </c>
      <c r="AH15" s="118" t="str">
        <f>IF(休日等取得計画調書!AH15=0,"",休日等取得計画調書!AH15)</f>
        <v/>
      </c>
      <c r="AI15" s="14"/>
      <c r="AL15" s="90" t="s">
        <v>3</v>
      </c>
      <c r="AM15" s="298" t="str">
        <f>IF(COUNTA(休日等取得計画調書!E15:AI15)=0,"",IF(実績調書取得率計算!K$66=1,"OK",IF(実績調書取得率計算!K$69=1,"OK","NG")))</f>
        <v/>
      </c>
      <c r="AO15" s="101" t="s">
        <v>110</v>
      </c>
      <c r="AP15" s="50">
        <f>COUNTIFS(E15:AI15,"■")</f>
        <v>0</v>
      </c>
      <c r="AQ15" s="50">
        <f>COUNTIFS(E15:AI15,"休")</f>
        <v>0</v>
      </c>
      <c r="AR15" s="50">
        <f>SUM(AP15:AQ15)</f>
        <v>0</v>
      </c>
      <c r="AS15" s="50"/>
    </row>
    <row r="16" spans="1:45" s="11" customFormat="1" ht="11.1" customHeight="1" thickBot="1">
      <c r="A16" s="324"/>
      <c r="B16" s="335"/>
      <c r="C16" s="328"/>
      <c r="D16" s="10" t="s">
        <v>4</v>
      </c>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304"/>
      <c r="AL16" s="90" t="s">
        <v>4</v>
      </c>
      <c r="AM16" s="299" t="str">
        <f>IF(COUNTA(E16:AI16)=0,"",IF(実績調書取得率計算!K$67=1,"OK",IF(実績調書取得率計算!K$70=1,"OK","NG")))</f>
        <v/>
      </c>
      <c r="AN16" s="36"/>
      <c r="AO16" s="101" t="s">
        <v>4</v>
      </c>
      <c r="AP16" s="50">
        <f>COUNTIFS(E16:AI16,"◆")</f>
        <v>0</v>
      </c>
      <c r="AQ16" s="50">
        <f>COUNTIFS(E16:AI16,"休")</f>
        <v>0</v>
      </c>
      <c r="AR16" s="50">
        <f>SUM(AP16:AQ16)</f>
        <v>0</v>
      </c>
      <c r="AS16" s="50"/>
    </row>
    <row r="17" spans="1:45" s="11" customFormat="1" ht="11.1" customHeight="1">
      <c r="A17" s="324"/>
      <c r="B17" s="336"/>
      <c r="C17" s="333"/>
      <c r="D17" s="12"/>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96"/>
      <c r="AO17" s="50"/>
      <c r="AP17" s="50"/>
      <c r="AQ17" s="50"/>
      <c r="AR17" s="50"/>
      <c r="AS17" s="50"/>
    </row>
    <row r="18" spans="1:45" s="11" customFormat="1" ht="11.1" customHeight="1" thickBot="1">
      <c r="A18" s="324"/>
      <c r="B18" s="343">
        <v>7</v>
      </c>
      <c r="C18" s="327" t="s">
        <v>5</v>
      </c>
      <c r="D18" s="13" t="s">
        <v>2</v>
      </c>
      <c r="E18" s="142" t="str">
        <f>TEXT($B$6+2018&amp;"/"&amp;休日等取得実績調書!$B$18&amp;"/"&amp;休日等取得実績調書!E5,"aaa")</f>
        <v>火</v>
      </c>
      <c r="F18" s="142" t="str">
        <f>TEXT($B$6+2018&amp;"/"&amp;休日等取得実績調書!$B$18&amp;"/"&amp;休日等取得実績調書!F5,"aaa")</f>
        <v>水</v>
      </c>
      <c r="G18" s="142" t="str">
        <f>TEXT($B$6+2018&amp;"/"&amp;休日等取得実績調書!$B$18&amp;"/"&amp;休日等取得実績調書!G5,"aaa")</f>
        <v>木</v>
      </c>
      <c r="H18" s="142" t="str">
        <f>TEXT($B$6+2018&amp;"/"&amp;休日等取得実績調書!$B$18&amp;"/"&amp;休日等取得実績調書!H5,"aaa")</f>
        <v>金</v>
      </c>
      <c r="I18" s="142" t="str">
        <f>TEXT($B$6+2018&amp;"/"&amp;休日等取得実績調書!$B$18&amp;"/"&amp;休日等取得実績調書!I5,"aaa")</f>
        <v>土</v>
      </c>
      <c r="J18" s="142" t="str">
        <f>TEXT($B$6+2018&amp;"/"&amp;休日等取得実績調書!$B$18&amp;"/"&amp;休日等取得実績調書!J5,"aaa")</f>
        <v>日</v>
      </c>
      <c r="K18" s="142" t="str">
        <f>TEXT($B$6+2018&amp;"/"&amp;休日等取得実績調書!$B$18&amp;"/"&amp;休日等取得実績調書!K5,"aaa")</f>
        <v>月</v>
      </c>
      <c r="L18" s="142" t="str">
        <f>TEXT($B$6+2018&amp;"/"&amp;休日等取得実績調書!$B$18&amp;"/"&amp;休日等取得実績調書!L5,"aaa")</f>
        <v>火</v>
      </c>
      <c r="M18" s="142" t="str">
        <f>TEXT($B$6+2018&amp;"/"&amp;休日等取得実績調書!$B$18&amp;"/"&amp;休日等取得実績調書!M5,"aaa")</f>
        <v>水</v>
      </c>
      <c r="N18" s="142" t="str">
        <f>TEXT($B$6+2018&amp;"/"&amp;休日等取得実績調書!$B$18&amp;"/"&amp;休日等取得実績調書!N5,"aaa")</f>
        <v>木</v>
      </c>
      <c r="O18" s="142" t="str">
        <f>TEXT($B$6+2018&amp;"/"&amp;休日等取得実績調書!$B$18&amp;"/"&amp;休日等取得実績調書!O5,"aaa")</f>
        <v>金</v>
      </c>
      <c r="P18" s="142" t="str">
        <f>TEXT($B$6+2018&amp;"/"&amp;休日等取得実績調書!$B$18&amp;"/"&amp;休日等取得実績調書!P5,"aaa")</f>
        <v>土</v>
      </c>
      <c r="Q18" s="142" t="str">
        <f>TEXT($B$6+2018&amp;"/"&amp;休日等取得実績調書!$B$18&amp;"/"&amp;休日等取得実績調書!Q5,"aaa")</f>
        <v>日</v>
      </c>
      <c r="R18" s="142" t="str">
        <f>TEXT($B$6+2018&amp;"/"&amp;休日等取得実績調書!$B$18&amp;"/"&amp;休日等取得実績調書!R5,"aaa")</f>
        <v>月</v>
      </c>
      <c r="S18" s="142" t="str">
        <f>TEXT($B$6+2018&amp;"/"&amp;休日等取得実績調書!$B$18&amp;"/"&amp;休日等取得実績調書!S5,"aaa")</f>
        <v>火</v>
      </c>
      <c r="T18" s="142" t="str">
        <f>TEXT($B$6+2018&amp;"/"&amp;休日等取得実績調書!$B$18&amp;"/"&amp;休日等取得実績調書!T5,"aaa")</f>
        <v>水</v>
      </c>
      <c r="U18" s="142" t="str">
        <f>TEXT($B$6+2018&amp;"/"&amp;休日等取得実績調書!$B$18&amp;"/"&amp;休日等取得実績調書!U5,"aaa")</f>
        <v>木</v>
      </c>
      <c r="V18" s="142" t="str">
        <f>TEXT($B$6+2018&amp;"/"&amp;休日等取得実績調書!$B$18&amp;"/"&amp;休日等取得実績調書!V5,"aaa")</f>
        <v>金</v>
      </c>
      <c r="W18" s="142" t="str">
        <f>TEXT($B$6+2018&amp;"/"&amp;休日等取得実績調書!$B$18&amp;"/"&amp;休日等取得実績調書!W5,"aaa")</f>
        <v>土</v>
      </c>
      <c r="X18" s="142" t="str">
        <f>TEXT($B$6+2018&amp;"/"&amp;休日等取得実績調書!$B$18&amp;"/"&amp;休日等取得実績調書!X5,"aaa")</f>
        <v>日</v>
      </c>
      <c r="Y18" s="142" t="str">
        <f>TEXT($B$6+2018&amp;"/"&amp;休日等取得実績調書!$B$18&amp;"/"&amp;休日等取得実績調書!Y5,"aaa")</f>
        <v>月</v>
      </c>
      <c r="Z18" s="142" t="str">
        <f>TEXT($B$6+2018&amp;"/"&amp;休日等取得実績調書!$B$18&amp;"/"&amp;休日等取得実績調書!Z5,"aaa")</f>
        <v>火</v>
      </c>
      <c r="AA18" s="142" t="str">
        <f>TEXT($B$6+2018&amp;"/"&amp;休日等取得実績調書!$B$18&amp;"/"&amp;休日等取得実績調書!AA5,"aaa")</f>
        <v>水</v>
      </c>
      <c r="AB18" s="142" t="str">
        <f>TEXT($B$6+2018&amp;"/"&amp;休日等取得実績調書!$B$18&amp;"/"&amp;休日等取得実績調書!AB5,"aaa")</f>
        <v>木</v>
      </c>
      <c r="AC18" s="142" t="str">
        <f>TEXT($B$6+2018&amp;"/"&amp;休日等取得実績調書!$B$18&amp;"/"&amp;休日等取得実績調書!AC5,"aaa")</f>
        <v>金</v>
      </c>
      <c r="AD18" s="142" t="str">
        <f>TEXT($B$6+2018&amp;"/"&amp;休日等取得実績調書!$B$18&amp;"/"&amp;休日等取得実績調書!AD5,"aaa")</f>
        <v>土</v>
      </c>
      <c r="AE18" s="142" t="str">
        <f>TEXT($B$6+2018&amp;"/"&amp;休日等取得実績調書!$B$18&amp;"/"&amp;休日等取得実績調書!AE5,"aaa")</f>
        <v>日</v>
      </c>
      <c r="AF18" s="142" t="str">
        <f>TEXT($B$6+2018&amp;"/"&amp;休日等取得実績調書!$B$18&amp;"/"&amp;休日等取得実績調書!AF5,"aaa")</f>
        <v>月</v>
      </c>
      <c r="AG18" s="142" t="str">
        <f>TEXT($B$6+2018&amp;"/"&amp;休日等取得実績調書!$B$18&amp;"/"&amp;休日等取得実績調書!AG5,"aaa")</f>
        <v>火</v>
      </c>
      <c r="AH18" s="142" t="str">
        <f>TEXT($B$6+2018&amp;"/"&amp;休日等取得実績調書!$B$18&amp;"/"&amp;休日等取得実績調書!AH5,"aaa")</f>
        <v>水</v>
      </c>
      <c r="AI18" s="143" t="str">
        <f>TEXT($B$6+2018&amp;"/"&amp;休日等取得実績調書!$B$18&amp;"/"&amp;休日等取得実績調書!AI5,"aaa")</f>
        <v>木</v>
      </c>
      <c r="AO18" s="50"/>
      <c r="AP18" s="50"/>
      <c r="AQ18" s="50"/>
      <c r="AR18" s="50"/>
      <c r="AS18" s="50"/>
    </row>
    <row r="19" spans="1:45" s="11" customFormat="1" ht="11.1" customHeight="1">
      <c r="A19" s="324"/>
      <c r="B19" s="335"/>
      <c r="C19" s="328"/>
      <c r="D19" s="10" t="s">
        <v>3</v>
      </c>
      <c r="E19" s="118" t="str">
        <f>IF(休日等取得計画調書!E19=0,"",休日等取得計画調書!E19)</f>
        <v/>
      </c>
      <c r="F19" s="118" t="str">
        <f>IF(休日等取得計画調書!F19=0,"",休日等取得計画調書!F19)</f>
        <v/>
      </c>
      <c r="G19" s="118" t="str">
        <f>IF(休日等取得計画調書!G19=0,"",休日等取得計画調書!G19)</f>
        <v/>
      </c>
      <c r="H19" s="118" t="str">
        <f>IF(休日等取得計画調書!H19=0,"",休日等取得計画調書!H19)</f>
        <v/>
      </c>
      <c r="I19" s="118" t="str">
        <f>IF(休日等取得計画調書!I19=0,"",休日等取得計画調書!I19)</f>
        <v/>
      </c>
      <c r="J19" s="118" t="str">
        <f>IF(休日等取得計画調書!J19=0,"",休日等取得計画調書!J19)</f>
        <v/>
      </c>
      <c r="K19" s="118" t="str">
        <f>IF(休日等取得計画調書!K19=0,"",休日等取得計画調書!K19)</f>
        <v/>
      </c>
      <c r="L19" s="118" t="str">
        <f>IF(休日等取得計画調書!L19=0,"",休日等取得計画調書!L19)</f>
        <v/>
      </c>
      <c r="M19" s="118" t="str">
        <f>IF(休日等取得計画調書!M19=0,"",休日等取得計画調書!M19)</f>
        <v/>
      </c>
      <c r="N19" s="118" t="str">
        <f>IF(休日等取得計画調書!N19=0,"",休日等取得計画調書!N19)</f>
        <v/>
      </c>
      <c r="O19" s="118" t="str">
        <f>IF(休日等取得計画調書!O19=0,"",休日等取得計画調書!O19)</f>
        <v/>
      </c>
      <c r="P19" s="118" t="str">
        <f>IF(休日等取得計画調書!P19=0,"",休日等取得計画調書!P19)</f>
        <v/>
      </c>
      <c r="Q19" s="118" t="str">
        <f>IF(休日等取得計画調書!Q19=0,"",休日等取得計画調書!Q19)</f>
        <v/>
      </c>
      <c r="R19" s="118" t="str">
        <f>IF(休日等取得計画調書!R19=0,"",休日等取得計画調書!R19)</f>
        <v/>
      </c>
      <c r="S19" s="118" t="str">
        <f>IF(休日等取得計画調書!S19=0,"",休日等取得計画調書!S19)</f>
        <v/>
      </c>
      <c r="T19" s="118" t="str">
        <f>IF(休日等取得計画調書!T19=0,"",休日等取得計画調書!T19)</f>
        <v/>
      </c>
      <c r="U19" s="118" t="str">
        <f>IF(休日等取得計画調書!U19=0,"",休日等取得計画調書!U19)</f>
        <v/>
      </c>
      <c r="V19" s="118" t="str">
        <f>IF(休日等取得計画調書!V19=0,"",休日等取得計画調書!V19)</f>
        <v/>
      </c>
      <c r="W19" s="118" t="str">
        <f>IF(休日等取得計画調書!W19=0,"",休日等取得計画調書!W19)</f>
        <v/>
      </c>
      <c r="X19" s="118" t="str">
        <f>IF(休日等取得計画調書!X19=0,"",休日等取得計画調書!X19)</f>
        <v/>
      </c>
      <c r="Y19" s="118" t="str">
        <f>IF(休日等取得計画調書!Y19=0,"",休日等取得計画調書!Y19)</f>
        <v/>
      </c>
      <c r="Z19" s="118" t="str">
        <f>IF(休日等取得計画調書!Z19=0,"",休日等取得計画調書!Z19)</f>
        <v/>
      </c>
      <c r="AA19" s="118" t="str">
        <f>IF(休日等取得計画調書!AA19=0,"",休日等取得計画調書!AA19)</f>
        <v/>
      </c>
      <c r="AB19" s="118" t="str">
        <f>IF(休日等取得計画調書!AB19=0,"",休日等取得計画調書!AB19)</f>
        <v/>
      </c>
      <c r="AC19" s="118" t="str">
        <f>IF(休日等取得計画調書!AC19=0,"",休日等取得計画調書!AC19)</f>
        <v/>
      </c>
      <c r="AD19" s="118" t="str">
        <f>IF(休日等取得計画調書!AD19=0,"",休日等取得計画調書!AD19)</f>
        <v/>
      </c>
      <c r="AE19" s="118" t="str">
        <f>IF(休日等取得計画調書!AE19=0,"",休日等取得計画調書!AE19)</f>
        <v/>
      </c>
      <c r="AF19" s="118" t="str">
        <f>IF(休日等取得計画調書!AF19=0,"",休日等取得計画調書!AF19)</f>
        <v/>
      </c>
      <c r="AG19" s="118" t="str">
        <f>IF(休日等取得計画調書!AG19=0,"",休日等取得計画調書!AG19)</f>
        <v/>
      </c>
      <c r="AH19" s="118" t="str">
        <f>IF(休日等取得計画調書!AH19=0,"",休日等取得計画調書!AH19)</f>
        <v/>
      </c>
      <c r="AI19" s="120" t="str">
        <f>IF(休日等取得計画調書!AI19=0,"",休日等取得計画調書!AI19)</f>
        <v/>
      </c>
      <c r="AL19" s="90" t="s">
        <v>3</v>
      </c>
      <c r="AM19" s="298" t="str">
        <f>IF(COUNTA(休日等取得計画調書!E19:AI19)=0,"",IF(実績調書取得率計算!M$66=1,"OK",IF(実績調書取得率計算!M$69=1,"OK","NG")))</f>
        <v/>
      </c>
      <c r="AO19" s="101" t="s">
        <v>110</v>
      </c>
      <c r="AP19" s="50">
        <f>COUNTIFS(E19:AI19,"■")</f>
        <v>0</v>
      </c>
      <c r="AQ19" s="50">
        <f>COUNTIFS(E19:AI19,"休")</f>
        <v>0</v>
      </c>
      <c r="AR19" s="50">
        <f>SUM(AP19:AQ19)</f>
        <v>0</v>
      </c>
      <c r="AS19" s="50"/>
    </row>
    <row r="20" spans="1:45" s="11" customFormat="1" ht="11.1" customHeight="1" thickBot="1">
      <c r="A20" s="324"/>
      <c r="B20" s="335"/>
      <c r="C20" s="328"/>
      <c r="D20" s="10" t="s">
        <v>4</v>
      </c>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20"/>
      <c r="AL20" s="90" t="s">
        <v>4</v>
      </c>
      <c r="AM20" s="299" t="str">
        <f>IF(COUNTA(E20:AI20)=0,"",IF(実績調書取得率計算!M$67=1,"OK",IF(実績調書取得率計算!M$70=1,"OK","NG")))</f>
        <v/>
      </c>
      <c r="AO20" s="101" t="s">
        <v>4</v>
      </c>
      <c r="AP20" s="50">
        <f>COUNTIFS(E20:AI20,"◆")</f>
        <v>0</v>
      </c>
      <c r="AQ20" s="50">
        <f>COUNTIFS(E20:AI20,"休")</f>
        <v>0</v>
      </c>
      <c r="AR20" s="50">
        <f>SUM(AP20:AQ20)</f>
        <v>0</v>
      </c>
      <c r="AS20" s="50"/>
    </row>
    <row r="21" spans="1:45" s="11" customFormat="1" ht="11.1" customHeight="1" thickBot="1">
      <c r="A21" s="324"/>
      <c r="B21" s="344"/>
      <c r="C21" s="329"/>
      <c r="D21" s="16"/>
      <c r="E21" s="121"/>
      <c r="F21" s="121"/>
      <c r="G21" s="121"/>
      <c r="H21" s="121"/>
      <c r="I21" s="121"/>
      <c r="J21" s="121"/>
      <c r="K21" s="121"/>
      <c r="L21" s="121"/>
      <c r="M21" s="121"/>
      <c r="N21" s="121"/>
      <c r="O21" s="121"/>
      <c r="P21" s="121"/>
      <c r="Q21" s="119"/>
      <c r="R21" s="119"/>
      <c r="S21" s="119"/>
      <c r="T21" s="121"/>
      <c r="U21" s="121"/>
      <c r="V21" s="121"/>
      <c r="W21" s="121"/>
      <c r="X21" s="121"/>
      <c r="Y21" s="121"/>
      <c r="Z21" s="121"/>
      <c r="AA21" s="121"/>
      <c r="AB21" s="121"/>
      <c r="AC21" s="121"/>
      <c r="AD21" s="121"/>
      <c r="AE21" s="121"/>
      <c r="AF21" s="121"/>
      <c r="AG21" s="121"/>
      <c r="AH21" s="121"/>
      <c r="AI21" s="122"/>
      <c r="AO21" s="50"/>
      <c r="AP21" s="50"/>
      <c r="AQ21" s="50"/>
      <c r="AR21" s="50"/>
      <c r="AS21" s="50"/>
    </row>
    <row r="22" spans="1:45" s="11" customFormat="1" ht="11.1" customHeight="1" thickBot="1">
      <c r="A22" s="324"/>
      <c r="B22" s="334">
        <v>8</v>
      </c>
      <c r="C22" s="332" t="s">
        <v>5</v>
      </c>
      <c r="D22" s="17" t="s">
        <v>2</v>
      </c>
      <c r="E22" s="142" t="str">
        <f>TEXT($B$6+2018&amp;"/"&amp;休日等取得実績調書!$B$22&amp;"/"&amp;休日等取得実績調書!E5,"aaa")</f>
        <v>金</v>
      </c>
      <c r="F22" s="142" t="str">
        <f>TEXT($B$6+2018&amp;"/"&amp;休日等取得実績調書!$B$22&amp;"/"&amp;休日等取得実績調書!F5,"aaa")</f>
        <v>土</v>
      </c>
      <c r="G22" s="142" t="str">
        <f>TEXT($B$6+2018&amp;"/"&amp;休日等取得実績調書!$B$22&amp;"/"&amp;休日等取得実績調書!G5,"aaa")</f>
        <v>日</v>
      </c>
      <c r="H22" s="142" t="str">
        <f>TEXT($B$6+2018&amp;"/"&amp;休日等取得実績調書!$B$22&amp;"/"&amp;休日等取得実績調書!H5,"aaa")</f>
        <v>月</v>
      </c>
      <c r="I22" s="142" t="str">
        <f>TEXT($B$6+2018&amp;"/"&amp;休日等取得実績調書!$B$22&amp;"/"&amp;休日等取得実績調書!I5,"aaa")</f>
        <v>火</v>
      </c>
      <c r="J22" s="142" t="str">
        <f>TEXT($B$6+2018&amp;"/"&amp;休日等取得実績調書!$B$22&amp;"/"&amp;休日等取得実績調書!J5,"aaa")</f>
        <v>水</v>
      </c>
      <c r="K22" s="142" t="str">
        <f>TEXT($B$6+2018&amp;"/"&amp;休日等取得実績調書!$B$22&amp;"/"&amp;休日等取得実績調書!K5,"aaa")</f>
        <v>木</v>
      </c>
      <c r="L22" s="142" t="str">
        <f>TEXT($B$6+2018&amp;"/"&amp;休日等取得実績調書!$B$22&amp;"/"&amp;休日等取得実績調書!L5,"aaa")</f>
        <v>金</v>
      </c>
      <c r="M22" s="142" t="str">
        <f>TEXT($B$6+2018&amp;"/"&amp;休日等取得実績調書!$B$22&amp;"/"&amp;休日等取得実績調書!M5,"aaa")</f>
        <v>土</v>
      </c>
      <c r="N22" s="142" t="str">
        <f>TEXT($B$6+2018&amp;"/"&amp;休日等取得実績調書!$B$22&amp;"/"&amp;休日等取得実績調書!N5,"aaa")</f>
        <v>日</v>
      </c>
      <c r="O22" s="142" t="str">
        <f>TEXT($B$6+2018&amp;"/"&amp;休日等取得実績調書!$B$22&amp;"/"&amp;休日等取得実績調書!O5,"aaa")</f>
        <v>月</v>
      </c>
      <c r="P22" s="145" t="str">
        <f>TEXT($B$6+2018&amp;"/"&amp;休日等取得実績調書!$B$22&amp;"/"&amp;休日等取得実績調書!P5,"aaa")</f>
        <v>火</v>
      </c>
      <c r="Q22" s="146" t="str">
        <f>TEXT($B$6+2018&amp;"/"&amp;休日等取得実績調書!$B$22&amp;"/"&amp;休日等取得実績調書!Q5,"aaa")</f>
        <v>水</v>
      </c>
      <c r="R22" s="147" t="str">
        <f>TEXT($B$6+2018&amp;"/"&amp;休日等取得実績調書!$B$22&amp;"/"&amp;休日等取得実績調書!R5,"aaa")</f>
        <v>木</v>
      </c>
      <c r="S22" s="148" t="str">
        <f>TEXT($B$6+2018&amp;"/"&amp;休日等取得実績調書!$B$22&amp;"/"&amp;休日等取得実績調書!S5,"aaa")</f>
        <v>金</v>
      </c>
      <c r="T22" s="149" t="str">
        <f>TEXT($B$6+2018&amp;"/"&amp;休日等取得実績調書!$B$22&amp;"/"&amp;休日等取得実績調書!T5,"aaa")</f>
        <v>土</v>
      </c>
      <c r="U22" s="142" t="str">
        <f>TEXT($B$6+2018&amp;"/"&amp;休日等取得実績調書!$B$22&amp;"/"&amp;休日等取得実績調書!U5,"aaa")</f>
        <v>日</v>
      </c>
      <c r="V22" s="142" t="str">
        <f>TEXT($B$6+2018&amp;"/"&amp;休日等取得実績調書!$B$22&amp;"/"&amp;休日等取得実績調書!V5,"aaa")</f>
        <v>月</v>
      </c>
      <c r="W22" s="142" t="str">
        <f>TEXT($B$6+2018&amp;"/"&amp;休日等取得実績調書!$B$22&amp;"/"&amp;休日等取得実績調書!W5,"aaa")</f>
        <v>火</v>
      </c>
      <c r="X22" s="142" t="str">
        <f>TEXT($B$6+2018&amp;"/"&amp;休日等取得実績調書!$B$22&amp;"/"&amp;休日等取得実績調書!X5,"aaa")</f>
        <v>水</v>
      </c>
      <c r="Y22" s="142" t="str">
        <f>TEXT($B$6+2018&amp;"/"&amp;休日等取得実績調書!$B$22&amp;"/"&amp;休日等取得実績調書!Y5,"aaa")</f>
        <v>木</v>
      </c>
      <c r="Z22" s="142" t="str">
        <f>TEXT($B$6+2018&amp;"/"&amp;休日等取得実績調書!$B$22&amp;"/"&amp;休日等取得実績調書!Z5,"aaa")</f>
        <v>金</v>
      </c>
      <c r="AA22" s="142" t="str">
        <f>TEXT($B$6+2018&amp;"/"&amp;休日等取得実績調書!$B$22&amp;"/"&amp;休日等取得実績調書!AA5,"aaa")</f>
        <v>土</v>
      </c>
      <c r="AB22" s="142" t="str">
        <f>TEXT($B$6+2018&amp;"/"&amp;休日等取得実績調書!$B$22&amp;"/"&amp;休日等取得実績調書!AB5,"aaa")</f>
        <v>日</v>
      </c>
      <c r="AC22" s="142" t="str">
        <f>TEXT($B$6+2018&amp;"/"&amp;休日等取得実績調書!$B$22&amp;"/"&amp;休日等取得実績調書!AC5,"aaa")</f>
        <v>月</v>
      </c>
      <c r="AD22" s="142" t="str">
        <f>TEXT($B$6+2018&amp;"/"&amp;休日等取得実績調書!$B$22&amp;"/"&amp;休日等取得実績調書!AD5,"aaa")</f>
        <v>火</v>
      </c>
      <c r="AE22" s="142" t="str">
        <f>TEXT($B$6+2018&amp;"/"&amp;休日等取得実績調書!$B$22&amp;"/"&amp;休日等取得実績調書!AE5,"aaa")</f>
        <v>水</v>
      </c>
      <c r="AF22" s="142" t="str">
        <f>TEXT($B$6+2018&amp;"/"&amp;休日等取得実績調書!$B$22&amp;"/"&amp;休日等取得実績調書!AF5,"aaa")</f>
        <v>木</v>
      </c>
      <c r="AG22" s="142" t="str">
        <f>TEXT($B$6+2018&amp;"/"&amp;休日等取得実績調書!$B$22&amp;"/"&amp;休日等取得実績調書!AG5,"aaa")</f>
        <v>金</v>
      </c>
      <c r="AH22" s="142" t="str">
        <f>TEXT($B$6+2018&amp;"/"&amp;休日等取得実績調書!$B$22&amp;"/"&amp;休日等取得実績調書!AH5,"aaa")</f>
        <v>土</v>
      </c>
      <c r="AI22" s="143" t="str">
        <f>TEXT($B$6+2018&amp;"/"&amp;休日等取得実績調書!$B$22&amp;"/"&amp;休日等取得実績調書!AI5,"aaa")</f>
        <v>日</v>
      </c>
      <c r="AO22" s="50"/>
      <c r="AP22" s="50"/>
      <c r="AQ22" s="50"/>
      <c r="AR22" s="50"/>
      <c r="AS22" s="50"/>
    </row>
    <row r="23" spans="1:45" s="11" customFormat="1" ht="11.1" customHeight="1">
      <c r="A23" s="324"/>
      <c r="B23" s="335"/>
      <c r="C23" s="328"/>
      <c r="D23" s="10" t="s">
        <v>3</v>
      </c>
      <c r="E23" s="118" t="str">
        <f>IF(休日等取得計画調書!E23=0,"",休日等取得計画調書!E23)</f>
        <v/>
      </c>
      <c r="F23" s="118" t="str">
        <f>IF(休日等取得計画調書!F23=0,"",休日等取得計画調書!F23)</f>
        <v/>
      </c>
      <c r="G23" s="118" t="str">
        <f>IF(休日等取得計画調書!G23=0,"",休日等取得計画調書!G23)</f>
        <v/>
      </c>
      <c r="H23" s="118" t="str">
        <f>IF(休日等取得計画調書!H23=0,"",休日等取得計画調書!H23)</f>
        <v/>
      </c>
      <c r="I23" s="118" t="str">
        <f>IF(休日等取得計画調書!I23=0,"",休日等取得計画調書!I23)</f>
        <v/>
      </c>
      <c r="J23" s="118" t="str">
        <f>IF(休日等取得計画調書!J23=0,"",休日等取得計画調書!J23)</f>
        <v/>
      </c>
      <c r="K23" s="118" t="str">
        <f>IF(休日等取得計画調書!K23=0,"",休日等取得計画調書!K23)</f>
        <v/>
      </c>
      <c r="L23" s="118" t="str">
        <f>IF(休日等取得計画調書!L23=0,"",休日等取得計画調書!L23)</f>
        <v/>
      </c>
      <c r="M23" s="118" t="str">
        <f>IF(休日等取得計画調書!M23=0,"",休日等取得計画調書!M23)</f>
        <v/>
      </c>
      <c r="N23" s="118" t="str">
        <f>IF(休日等取得計画調書!N23=0,"",休日等取得計画調書!N23)</f>
        <v/>
      </c>
      <c r="O23" s="118" t="str">
        <f>IF(休日等取得計画調書!O23=0,"",休日等取得計画調書!O23)</f>
        <v/>
      </c>
      <c r="P23" s="123" t="str">
        <f>IF(休日等取得計画調書!P23=0,"",休日等取得計画調書!P23)</f>
        <v/>
      </c>
      <c r="Q23" s="124" t="str">
        <f>IF(休日等取得計画調書!Q23=0,"",休日等取得計画調書!Q23)</f>
        <v/>
      </c>
      <c r="R23" s="118" t="str">
        <f>IF(休日等取得計画調書!R23=0,"",休日等取得計画調書!R23)</f>
        <v/>
      </c>
      <c r="S23" s="125" t="str">
        <f>IF(休日等取得計画調書!S23=0,"",休日等取得計画調書!S23)</f>
        <v/>
      </c>
      <c r="T23" s="126" t="str">
        <f>IF(休日等取得計画調書!T23=0,"",休日等取得計画調書!T23)</f>
        <v/>
      </c>
      <c r="U23" s="118" t="str">
        <f>IF(休日等取得計画調書!U23=0,"",休日等取得計画調書!U23)</f>
        <v/>
      </c>
      <c r="V23" s="118" t="str">
        <f>IF(休日等取得計画調書!V23=0,"",休日等取得計画調書!V23)</f>
        <v/>
      </c>
      <c r="W23" s="118" t="str">
        <f>IF(休日等取得計画調書!W23=0,"",休日等取得計画調書!W23)</f>
        <v/>
      </c>
      <c r="X23" s="118" t="str">
        <f>IF(休日等取得計画調書!X23=0,"",休日等取得計画調書!X23)</f>
        <v/>
      </c>
      <c r="Y23" s="118" t="str">
        <f>IF(休日等取得計画調書!Y23=0,"",休日等取得計画調書!Y23)</f>
        <v/>
      </c>
      <c r="Z23" s="118" t="str">
        <f>IF(休日等取得計画調書!Z23=0,"",休日等取得計画調書!Z23)</f>
        <v/>
      </c>
      <c r="AA23" s="118" t="str">
        <f>IF(休日等取得計画調書!AA23=0,"",休日等取得計画調書!AA23)</f>
        <v/>
      </c>
      <c r="AB23" s="118" t="str">
        <f>IF(休日等取得計画調書!AB23=0,"",休日等取得計画調書!AB23)</f>
        <v/>
      </c>
      <c r="AC23" s="118" t="str">
        <f>IF(休日等取得計画調書!AC23=0,"",休日等取得計画調書!AC23)</f>
        <v/>
      </c>
      <c r="AD23" s="118" t="str">
        <f>IF(休日等取得計画調書!AD23=0,"",休日等取得計画調書!AD23)</f>
        <v/>
      </c>
      <c r="AE23" s="118" t="str">
        <f>IF(休日等取得計画調書!AE23=0,"",休日等取得計画調書!AE23)</f>
        <v/>
      </c>
      <c r="AF23" s="118" t="str">
        <f>IF(休日等取得計画調書!AF23=0,"",休日等取得計画調書!AF23)</f>
        <v/>
      </c>
      <c r="AG23" s="118" t="str">
        <f>IF(休日等取得計画調書!AG23=0,"",休日等取得計画調書!AG23)</f>
        <v/>
      </c>
      <c r="AH23" s="118" t="str">
        <f>IF(休日等取得計画調書!AH23=0,"",休日等取得計画調書!AH23)</f>
        <v/>
      </c>
      <c r="AI23" s="120" t="str">
        <f>IF(休日等取得計画調書!AI23=0,"",休日等取得計画調書!AI23)</f>
        <v/>
      </c>
      <c r="AL23" s="90" t="s">
        <v>3</v>
      </c>
      <c r="AM23" s="298" t="str">
        <f>IF(COUNTA(休日等取得計画調書!E23:AI23)=0,"",IF(実績調書取得率計算!O$66=1,"OK",IF(実績調書取得率計算!O$69=1,"OK","NG")))</f>
        <v/>
      </c>
      <c r="AO23" s="101" t="s">
        <v>110</v>
      </c>
      <c r="AP23" s="50">
        <f>COUNTIFS(E23:AI23,"■")</f>
        <v>0</v>
      </c>
      <c r="AQ23" s="50">
        <f>COUNTIFS(E23:AI23,"休")</f>
        <v>0</v>
      </c>
      <c r="AR23" s="50">
        <f>SUM(AP23:AQ23)</f>
        <v>0</v>
      </c>
      <c r="AS23" s="50"/>
    </row>
    <row r="24" spans="1:45" s="11" customFormat="1" ht="11.1" customHeight="1" thickBot="1">
      <c r="A24" s="324"/>
      <c r="B24" s="335"/>
      <c r="C24" s="328"/>
      <c r="D24" s="10" t="s">
        <v>4</v>
      </c>
      <c r="E24" s="118"/>
      <c r="F24" s="118"/>
      <c r="G24" s="118"/>
      <c r="H24" s="118"/>
      <c r="I24" s="118"/>
      <c r="J24" s="118"/>
      <c r="K24" s="118"/>
      <c r="L24" s="118"/>
      <c r="M24" s="118"/>
      <c r="N24" s="118"/>
      <c r="O24" s="118"/>
      <c r="P24" s="123"/>
      <c r="Q24" s="124"/>
      <c r="R24" s="118"/>
      <c r="S24" s="125"/>
      <c r="T24" s="126"/>
      <c r="U24" s="118"/>
      <c r="V24" s="118"/>
      <c r="W24" s="118"/>
      <c r="X24" s="118"/>
      <c r="Y24" s="118"/>
      <c r="Z24" s="118"/>
      <c r="AA24" s="118"/>
      <c r="AB24" s="118"/>
      <c r="AC24" s="118"/>
      <c r="AD24" s="118"/>
      <c r="AE24" s="118"/>
      <c r="AF24" s="118"/>
      <c r="AG24" s="118"/>
      <c r="AH24" s="118"/>
      <c r="AI24" s="120"/>
      <c r="AL24" s="90" t="s">
        <v>4</v>
      </c>
      <c r="AM24" s="299" t="str">
        <f>IF(COUNTA(E24:AI24)=0,"",IF(実績調書取得率計算!O$67=1,"OK",IF(実績調書取得率計算!O$70=1,"OK","NG")))</f>
        <v/>
      </c>
      <c r="AO24" s="101" t="s">
        <v>4</v>
      </c>
      <c r="AP24" s="50">
        <f>COUNTIFS(E24:AI24,"◆")</f>
        <v>0</v>
      </c>
      <c r="AQ24" s="50">
        <f>COUNTIFS(E24:AI24,"休")</f>
        <v>0</v>
      </c>
      <c r="AR24" s="50">
        <f>SUM(AP24:AQ24)</f>
        <v>0</v>
      </c>
      <c r="AS24" s="50"/>
    </row>
    <row r="25" spans="1:45" s="11" customFormat="1" ht="11.1" customHeight="1" thickBot="1">
      <c r="A25" s="324"/>
      <c r="B25" s="336"/>
      <c r="C25" s="333"/>
      <c r="D25" s="12"/>
      <c r="E25" s="119"/>
      <c r="F25" s="119"/>
      <c r="G25" s="119"/>
      <c r="H25" s="119"/>
      <c r="I25" s="119"/>
      <c r="J25" s="119"/>
      <c r="K25" s="119"/>
      <c r="L25" s="119"/>
      <c r="M25" s="119"/>
      <c r="N25" s="119"/>
      <c r="O25" s="119"/>
      <c r="P25" s="128"/>
      <c r="Q25" s="129"/>
      <c r="R25" s="130"/>
      <c r="S25" s="131"/>
      <c r="T25" s="132"/>
      <c r="U25" s="119"/>
      <c r="V25" s="119"/>
      <c r="W25" s="119"/>
      <c r="X25" s="119"/>
      <c r="Y25" s="119"/>
      <c r="Z25" s="119"/>
      <c r="AA25" s="119"/>
      <c r="AB25" s="119"/>
      <c r="AC25" s="119"/>
      <c r="AD25" s="119"/>
      <c r="AE25" s="119"/>
      <c r="AF25" s="119"/>
      <c r="AG25" s="119"/>
      <c r="AH25" s="119"/>
      <c r="AI25" s="133"/>
      <c r="AO25" s="50"/>
      <c r="AP25" s="50"/>
      <c r="AQ25" s="50"/>
      <c r="AR25" s="50"/>
      <c r="AS25" s="50"/>
    </row>
    <row r="26" spans="1:45" s="11" customFormat="1" ht="11.1" customHeight="1" thickBot="1">
      <c r="A26" s="324"/>
      <c r="B26" s="343">
        <v>9</v>
      </c>
      <c r="C26" s="327" t="s">
        <v>5</v>
      </c>
      <c r="D26" s="13" t="s">
        <v>2</v>
      </c>
      <c r="E26" s="142" t="str">
        <f>TEXT($B$6+2018&amp;"/"&amp;休日等取得実績調書!$B$26&amp;"/"&amp;休日等取得実績調書!E5,"aaa")</f>
        <v>月</v>
      </c>
      <c r="F26" s="142" t="str">
        <f>TEXT($B$6+2018&amp;"/"&amp;休日等取得実績調書!$B$26&amp;"/"&amp;休日等取得実績調書!F5,"aaa")</f>
        <v>火</v>
      </c>
      <c r="G26" s="142" t="str">
        <f>TEXT($B$6+2018&amp;"/"&amp;休日等取得実績調書!$B$26&amp;"/"&amp;休日等取得実績調書!G5,"aaa")</f>
        <v>水</v>
      </c>
      <c r="H26" s="142" t="str">
        <f>TEXT($B$6+2018&amp;"/"&amp;休日等取得実績調書!$B$26&amp;"/"&amp;休日等取得実績調書!H5,"aaa")</f>
        <v>木</v>
      </c>
      <c r="I26" s="142" t="str">
        <f>TEXT($B$6+2018&amp;"/"&amp;休日等取得実績調書!$B$26&amp;"/"&amp;休日等取得実績調書!I5,"aaa")</f>
        <v>金</v>
      </c>
      <c r="J26" s="142" t="str">
        <f>TEXT($B$6+2018&amp;"/"&amp;休日等取得実績調書!$B$26&amp;"/"&amp;休日等取得実績調書!J5,"aaa")</f>
        <v>土</v>
      </c>
      <c r="K26" s="142" t="str">
        <f>TEXT($B$6+2018&amp;"/"&amp;休日等取得実績調書!$B$26&amp;"/"&amp;休日等取得実績調書!K5,"aaa")</f>
        <v>日</v>
      </c>
      <c r="L26" s="142" t="str">
        <f>TEXT($B$6+2018&amp;"/"&amp;休日等取得実績調書!$B$26&amp;"/"&amp;休日等取得実績調書!L5,"aaa")</f>
        <v>月</v>
      </c>
      <c r="M26" s="142" t="str">
        <f>TEXT($B$6+2018&amp;"/"&amp;休日等取得実績調書!$B$26&amp;"/"&amp;休日等取得実績調書!M5,"aaa")</f>
        <v>火</v>
      </c>
      <c r="N26" s="142" t="str">
        <f>TEXT($B$6+2018&amp;"/"&amp;休日等取得実績調書!$B$26&amp;"/"&amp;休日等取得実績調書!N5,"aaa")</f>
        <v>水</v>
      </c>
      <c r="O26" s="142" t="str">
        <f>TEXT($B$6+2018&amp;"/"&amp;休日等取得実績調書!$B$26&amp;"/"&amp;休日等取得実績調書!O5,"aaa")</f>
        <v>木</v>
      </c>
      <c r="P26" s="142" t="str">
        <f>TEXT($B$6+2018&amp;"/"&amp;休日等取得実績調書!$B$26&amp;"/"&amp;休日等取得実績調書!P5,"aaa")</f>
        <v>金</v>
      </c>
      <c r="Q26" s="142" t="str">
        <f>TEXT($B$6+2018&amp;"/"&amp;休日等取得実績調書!$B$26&amp;"/"&amp;休日等取得実績調書!Q5,"aaa")</f>
        <v>土</v>
      </c>
      <c r="R26" s="142" t="str">
        <f>TEXT($B$6+2018&amp;"/"&amp;休日等取得実績調書!$B$26&amp;"/"&amp;休日等取得実績調書!R5,"aaa")</f>
        <v>日</v>
      </c>
      <c r="S26" s="142" t="str">
        <f>TEXT($B$6+2018&amp;"/"&amp;休日等取得実績調書!$B$26&amp;"/"&amp;休日等取得実績調書!S5,"aaa")</f>
        <v>月</v>
      </c>
      <c r="T26" s="142" t="str">
        <f>TEXT($B$6+2018&amp;"/"&amp;休日等取得実績調書!$B$26&amp;"/"&amp;休日等取得実績調書!T5,"aaa")</f>
        <v>火</v>
      </c>
      <c r="U26" s="142" t="str">
        <f>TEXT($B$6+2018&amp;"/"&amp;休日等取得実績調書!$B$26&amp;"/"&amp;休日等取得実績調書!U5,"aaa")</f>
        <v>水</v>
      </c>
      <c r="V26" s="142" t="str">
        <f>TEXT($B$6+2018&amp;"/"&amp;休日等取得実績調書!$B$26&amp;"/"&amp;休日等取得実績調書!V5,"aaa")</f>
        <v>木</v>
      </c>
      <c r="W26" s="142" t="str">
        <f>TEXT($B$6+2018&amp;"/"&amp;休日等取得実績調書!$B$26&amp;"/"&amp;休日等取得実績調書!W5,"aaa")</f>
        <v>金</v>
      </c>
      <c r="X26" s="142" t="str">
        <f>TEXT($B$6+2018&amp;"/"&amp;休日等取得実績調書!$B$26&amp;"/"&amp;休日等取得実績調書!X5,"aaa")</f>
        <v>土</v>
      </c>
      <c r="Y26" s="142" t="str">
        <f>TEXT($B$6+2018&amp;"/"&amp;休日等取得実績調書!$B$26&amp;"/"&amp;休日等取得実績調書!Y5,"aaa")</f>
        <v>日</v>
      </c>
      <c r="Z26" s="142" t="str">
        <f>TEXT($B$6+2018&amp;"/"&amp;休日等取得実績調書!$B$26&amp;"/"&amp;休日等取得実績調書!Z5,"aaa")</f>
        <v>月</v>
      </c>
      <c r="AA26" s="142" t="str">
        <f>TEXT($B$6+2018&amp;"/"&amp;休日等取得実績調書!$B$26&amp;"/"&amp;休日等取得実績調書!AA5,"aaa")</f>
        <v>火</v>
      </c>
      <c r="AB26" s="142" t="str">
        <f>TEXT($B$6+2018&amp;"/"&amp;休日等取得実績調書!$B$26&amp;"/"&amp;休日等取得実績調書!AB5,"aaa")</f>
        <v>水</v>
      </c>
      <c r="AC26" s="142" t="str">
        <f>TEXT($B$6+2018&amp;"/"&amp;休日等取得実績調書!$B$26&amp;"/"&amp;休日等取得実績調書!AC5,"aaa")</f>
        <v>木</v>
      </c>
      <c r="AD26" s="142" t="str">
        <f>TEXT($B$6+2018&amp;"/"&amp;休日等取得実績調書!$B$26&amp;"/"&amp;休日等取得実績調書!AD5,"aaa")</f>
        <v>金</v>
      </c>
      <c r="AE26" s="142" t="str">
        <f>TEXT($B$6+2018&amp;"/"&amp;休日等取得実績調書!$B$26&amp;"/"&amp;休日等取得実績調書!AE5,"aaa")</f>
        <v>土</v>
      </c>
      <c r="AF26" s="142" t="str">
        <f>TEXT($B$6+2018&amp;"/"&amp;休日等取得実績調書!$B$26&amp;"/"&amp;休日等取得実績調書!AF5,"aaa")</f>
        <v>日</v>
      </c>
      <c r="AG26" s="142" t="str">
        <f>TEXT($B$6+2018&amp;"/"&amp;休日等取得実績調書!$B$26&amp;"/"&amp;休日等取得実績調書!AG5,"aaa")</f>
        <v>月</v>
      </c>
      <c r="AH26" s="142" t="str">
        <f>TEXT($B$6+2018&amp;"/"&amp;休日等取得実績調書!$B$26&amp;"/"&amp;休日等取得実績調書!AH5,"aaa")</f>
        <v>火</v>
      </c>
      <c r="AI26" s="150"/>
      <c r="AO26" s="50"/>
      <c r="AP26" s="50"/>
      <c r="AQ26" s="50"/>
      <c r="AR26" s="50"/>
      <c r="AS26" s="50"/>
    </row>
    <row r="27" spans="1:45" s="11" customFormat="1" ht="11.1" customHeight="1">
      <c r="A27" s="324"/>
      <c r="B27" s="335"/>
      <c r="C27" s="328"/>
      <c r="D27" s="10" t="s">
        <v>3</v>
      </c>
      <c r="E27" s="118" t="str">
        <f>IF(休日等取得計画調書!E27=0,"",休日等取得計画調書!E27)</f>
        <v/>
      </c>
      <c r="F27" s="118" t="str">
        <f>IF(休日等取得計画調書!F27=0,"",休日等取得計画調書!F27)</f>
        <v/>
      </c>
      <c r="G27" s="118" t="str">
        <f>IF(休日等取得計画調書!G27=0,"",休日等取得計画調書!G27)</f>
        <v/>
      </c>
      <c r="H27" s="118" t="str">
        <f>IF(休日等取得計画調書!H27=0,"",休日等取得計画調書!H27)</f>
        <v/>
      </c>
      <c r="I27" s="118" t="str">
        <f>IF(休日等取得計画調書!I27=0,"",休日等取得計画調書!I27)</f>
        <v/>
      </c>
      <c r="J27" s="118" t="str">
        <f>IF(休日等取得計画調書!J27=0,"",休日等取得計画調書!J27)</f>
        <v/>
      </c>
      <c r="K27" s="118" t="str">
        <f>IF(休日等取得計画調書!K27=0,"",休日等取得計画調書!K27)</f>
        <v/>
      </c>
      <c r="L27" s="118" t="str">
        <f>IF(休日等取得計画調書!L27=0,"",休日等取得計画調書!L27)</f>
        <v/>
      </c>
      <c r="M27" s="118" t="str">
        <f>IF(休日等取得計画調書!M27=0,"",休日等取得計画調書!M27)</f>
        <v/>
      </c>
      <c r="N27" s="118" t="str">
        <f>IF(休日等取得計画調書!N27=0,"",休日等取得計画調書!N27)</f>
        <v/>
      </c>
      <c r="O27" s="118" t="str">
        <f>IF(休日等取得計画調書!O27=0,"",休日等取得計画調書!O27)</f>
        <v/>
      </c>
      <c r="P27" s="118" t="str">
        <f>IF(休日等取得計画調書!P27=0,"",休日等取得計画調書!P27)</f>
        <v/>
      </c>
      <c r="Q27" s="118" t="str">
        <f>IF(休日等取得計画調書!Q27=0,"",休日等取得計画調書!Q27)</f>
        <v/>
      </c>
      <c r="R27" s="118" t="str">
        <f>IF(休日等取得計画調書!R27=0,"",休日等取得計画調書!R27)</f>
        <v/>
      </c>
      <c r="S27" s="118" t="str">
        <f>IF(休日等取得計画調書!S27=0,"",休日等取得計画調書!S27)</f>
        <v/>
      </c>
      <c r="T27" s="118" t="str">
        <f>IF(休日等取得計画調書!T27=0,"",休日等取得計画調書!T27)</f>
        <v/>
      </c>
      <c r="U27" s="118" t="str">
        <f>IF(休日等取得計画調書!U27=0,"",休日等取得計画調書!U27)</f>
        <v/>
      </c>
      <c r="V27" s="118" t="str">
        <f>IF(休日等取得計画調書!V27=0,"",休日等取得計画調書!V27)</f>
        <v/>
      </c>
      <c r="W27" s="118" t="str">
        <f>IF(休日等取得計画調書!W27=0,"",休日等取得計画調書!W27)</f>
        <v/>
      </c>
      <c r="X27" s="118" t="str">
        <f>IF(休日等取得計画調書!X27=0,"",休日等取得計画調書!X27)</f>
        <v/>
      </c>
      <c r="Y27" s="118" t="str">
        <f>IF(休日等取得計画調書!Y27=0,"",休日等取得計画調書!Y27)</f>
        <v/>
      </c>
      <c r="Z27" s="118" t="str">
        <f>IF(休日等取得計画調書!Z27=0,"",休日等取得計画調書!Z27)</f>
        <v/>
      </c>
      <c r="AA27" s="118" t="str">
        <f>IF(休日等取得計画調書!AA27=0,"",休日等取得計画調書!AA27)</f>
        <v/>
      </c>
      <c r="AB27" s="118" t="str">
        <f>IF(休日等取得計画調書!AB27=0,"",休日等取得計画調書!AB27)</f>
        <v/>
      </c>
      <c r="AC27" s="118" t="str">
        <f>IF(休日等取得計画調書!AC27=0,"",休日等取得計画調書!AC27)</f>
        <v/>
      </c>
      <c r="AD27" s="118" t="str">
        <f>IF(休日等取得計画調書!AD27=0,"",休日等取得計画調書!AD27)</f>
        <v/>
      </c>
      <c r="AE27" s="118" t="str">
        <f>IF(休日等取得計画調書!AE27=0,"",休日等取得計画調書!AE27)</f>
        <v/>
      </c>
      <c r="AF27" s="118" t="str">
        <f>IF(休日等取得計画調書!AF27=0,"",休日等取得計画調書!AF27)</f>
        <v/>
      </c>
      <c r="AG27" s="118" t="str">
        <f>IF(休日等取得計画調書!AG27=0,"",休日等取得計画調書!AG27)</f>
        <v/>
      </c>
      <c r="AH27" s="118" t="str">
        <f>IF(休日等取得計画調書!AH27=0,"",休日等取得計画調書!AH27)</f>
        <v/>
      </c>
      <c r="AI27" s="305"/>
      <c r="AL27" s="90" t="s">
        <v>3</v>
      </c>
      <c r="AM27" s="298" t="str">
        <f>IF(COUNTA(休日等取得計画調書!E27:AI27)=0,"",IF(実績調書取得率計算!Q$66=1,"OK",IF(実績調書取得率計算!Q$69=1,"OK","NG")))</f>
        <v/>
      </c>
      <c r="AO27" s="101" t="s">
        <v>110</v>
      </c>
      <c r="AP27" s="50">
        <f>COUNTIFS(E27:AI27,"■")</f>
        <v>0</v>
      </c>
      <c r="AQ27" s="50">
        <f>COUNTIFS(E27:AI27,"休")</f>
        <v>0</v>
      </c>
      <c r="AR27" s="50">
        <f>SUM(AP27:AQ27)</f>
        <v>0</v>
      </c>
      <c r="AS27" s="50"/>
    </row>
    <row r="28" spans="1:45" s="11" customFormat="1" ht="11.1" customHeight="1" thickBot="1">
      <c r="A28" s="324"/>
      <c r="B28" s="335"/>
      <c r="C28" s="328"/>
      <c r="D28" s="10" t="s">
        <v>4</v>
      </c>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c r="AE28" s="118"/>
      <c r="AF28" s="118"/>
      <c r="AG28" s="118"/>
      <c r="AH28" s="118"/>
      <c r="AI28" s="120"/>
      <c r="AL28" s="90" t="s">
        <v>4</v>
      </c>
      <c r="AM28" s="299" t="str">
        <f>IF(COUNTA(E28:AI28)=0,"",IF(実績調書取得率計算!Q$67=1,"OK",IF(実績調書取得率計算!Q$70=1,"OK","NG")))</f>
        <v/>
      </c>
      <c r="AO28" s="101" t="s">
        <v>4</v>
      </c>
      <c r="AP28" s="50">
        <f>COUNTIFS(E28:AI28,"◆")</f>
        <v>0</v>
      </c>
      <c r="AQ28" s="50">
        <f>COUNTIFS(E28:AI28,"休")</f>
        <v>0</v>
      </c>
      <c r="AR28" s="50">
        <f>SUM(AP28:AQ28)</f>
        <v>0</v>
      </c>
      <c r="AS28" s="50"/>
    </row>
    <row r="29" spans="1:45" s="11" customFormat="1" ht="11.1" customHeight="1">
      <c r="A29" s="324"/>
      <c r="B29" s="344"/>
      <c r="C29" s="329"/>
      <c r="D29" s="16"/>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2"/>
      <c r="AO29" s="50"/>
      <c r="AP29" s="50"/>
      <c r="AQ29" s="50"/>
      <c r="AR29" s="50"/>
      <c r="AS29" s="50"/>
    </row>
    <row r="30" spans="1:45" s="11" customFormat="1" ht="11.1" customHeight="1" thickBot="1">
      <c r="A30" s="324"/>
      <c r="B30" s="334">
        <v>10</v>
      </c>
      <c r="C30" s="332" t="s">
        <v>5</v>
      </c>
      <c r="D30" s="17" t="s">
        <v>2</v>
      </c>
      <c r="E30" s="142" t="str">
        <f>TEXT($B$6+2018&amp;"/"&amp;休日等取得実績調書!$B$30&amp;"/"&amp;休日等取得実績調書!E5,"aaa")</f>
        <v>水</v>
      </c>
      <c r="F30" s="142" t="str">
        <f>TEXT($B$6+2018&amp;"/"&amp;休日等取得実績調書!$B$30&amp;"/"&amp;休日等取得実績調書!F5,"aaa")</f>
        <v>木</v>
      </c>
      <c r="G30" s="142" t="str">
        <f>TEXT($B$6+2018&amp;"/"&amp;休日等取得実績調書!$B$30&amp;"/"&amp;休日等取得実績調書!G5,"aaa")</f>
        <v>金</v>
      </c>
      <c r="H30" s="142" t="str">
        <f>TEXT($B$6+2018&amp;"/"&amp;休日等取得実績調書!$B$30&amp;"/"&amp;休日等取得実績調書!H5,"aaa")</f>
        <v>土</v>
      </c>
      <c r="I30" s="142" t="str">
        <f>TEXT($B$6+2018&amp;"/"&amp;休日等取得実績調書!$B$30&amp;"/"&amp;休日等取得実績調書!I5,"aaa")</f>
        <v>日</v>
      </c>
      <c r="J30" s="142" t="str">
        <f>TEXT($B$6+2018&amp;"/"&amp;休日等取得実績調書!$B$30&amp;"/"&amp;休日等取得実績調書!J5,"aaa")</f>
        <v>月</v>
      </c>
      <c r="K30" s="142" t="str">
        <f>TEXT($B$6+2018&amp;"/"&amp;休日等取得実績調書!$B$30&amp;"/"&amp;休日等取得実績調書!K5,"aaa")</f>
        <v>火</v>
      </c>
      <c r="L30" s="142" t="str">
        <f>TEXT($B$6+2018&amp;"/"&amp;休日等取得実績調書!$B$30&amp;"/"&amp;休日等取得実績調書!L5,"aaa")</f>
        <v>水</v>
      </c>
      <c r="M30" s="142" t="str">
        <f>TEXT($B$6+2018&amp;"/"&amp;休日等取得実績調書!$B$30&amp;"/"&amp;休日等取得実績調書!M5,"aaa")</f>
        <v>木</v>
      </c>
      <c r="N30" s="142" t="str">
        <f>TEXT($B$6+2018&amp;"/"&amp;休日等取得実績調書!$B$30&amp;"/"&amp;休日等取得実績調書!N5,"aaa")</f>
        <v>金</v>
      </c>
      <c r="O30" s="142" t="str">
        <f>TEXT($B$6+2018&amp;"/"&amp;休日等取得実績調書!$B$30&amp;"/"&amp;休日等取得実績調書!O5,"aaa")</f>
        <v>土</v>
      </c>
      <c r="P30" s="142" t="str">
        <f>TEXT($B$6+2018&amp;"/"&amp;休日等取得実績調書!$B$30&amp;"/"&amp;休日等取得実績調書!P5,"aaa")</f>
        <v>日</v>
      </c>
      <c r="Q30" s="142" t="str">
        <f>TEXT($B$6+2018&amp;"/"&amp;休日等取得実績調書!$B$30&amp;"/"&amp;休日等取得実績調書!Q5,"aaa")</f>
        <v>月</v>
      </c>
      <c r="R30" s="142" t="str">
        <f>TEXT($B$6+2018&amp;"/"&amp;休日等取得実績調書!$B$30&amp;"/"&amp;休日等取得実績調書!R5,"aaa")</f>
        <v>火</v>
      </c>
      <c r="S30" s="142" t="str">
        <f>TEXT($B$6+2018&amp;"/"&amp;休日等取得実績調書!$B$30&amp;"/"&amp;休日等取得実績調書!S5,"aaa")</f>
        <v>水</v>
      </c>
      <c r="T30" s="142" t="str">
        <f>TEXT($B$6+2018&amp;"/"&amp;休日等取得実績調書!$B$30&amp;"/"&amp;休日等取得実績調書!T5,"aaa")</f>
        <v>木</v>
      </c>
      <c r="U30" s="142" t="str">
        <f>TEXT($B$6+2018&amp;"/"&amp;休日等取得実績調書!$B$30&amp;"/"&amp;休日等取得実績調書!U5,"aaa")</f>
        <v>金</v>
      </c>
      <c r="V30" s="142" t="str">
        <f>TEXT($B$6+2018&amp;"/"&amp;休日等取得実績調書!$B$30&amp;"/"&amp;休日等取得実績調書!V5,"aaa")</f>
        <v>土</v>
      </c>
      <c r="W30" s="142" t="str">
        <f>TEXT($B$6+2018&amp;"/"&amp;休日等取得実績調書!$B$30&amp;"/"&amp;休日等取得実績調書!W5,"aaa")</f>
        <v>日</v>
      </c>
      <c r="X30" s="142" t="str">
        <f>TEXT($B$6+2018&amp;"/"&amp;休日等取得実績調書!$B$30&amp;"/"&amp;休日等取得実績調書!X5,"aaa")</f>
        <v>月</v>
      </c>
      <c r="Y30" s="142" t="str">
        <f>TEXT($B$6+2018&amp;"/"&amp;休日等取得実績調書!$B$30&amp;"/"&amp;休日等取得実績調書!Y5,"aaa")</f>
        <v>火</v>
      </c>
      <c r="Z30" s="142" t="str">
        <f>TEXT($B$6+2018&amp;"/"&amp;休日等取得実績調書!$B$30&amp;"/"&amp;休日等取得実績調書!Z5,"aaa")</f>
        <v>水</v>
      </c>
      <c r="AA30" s="142" t="str">
        <f>TEXT($B$6+2018&amp;"/"&amp;休日等取得実績調書!$B$30&amp;"/"&amp;休日等取得実績調書!AA5,"aaa")</f>
        <v>木</v>
      </c>
      <c r="AB30" s="142" t="str">
        <f>TEXT($B$6+2018&amp;"/"&amp;休日等取得実績調書!$B$30&amp;"/"&amp;休日等取得実績調書!AB5,"aaa")</f>
        <v>金</v>
      </c>
      <c r="AC30" s="142" t="str">
        <f>TEXT($B$6+2018&amp;"/"&amp;休日等取得実績調書!$B$30&amp;"/"&amp;休日等取得実績調書!AC5,"aaa")</f>
        <v>土</v>
      </c>
      <c r="AD30" s="142" t="str">
        <f>TEXT($B$6+2018&amp;"/"&amp;休日等取得実績調書!$B$30&amp;"/"&amp;休日等取得実績調書!AD5,"aaa")</f>
        <v>日</v>
      </c>
      <c r="AE30" s="142" t="str">
        <f>TEXT($B$6+2018&amp;"/"&amp;休日等取得実績調書!$B$30&amp;"/"&amp;休日等取得実績調書!AE5,"aaa")</f>
        <v>月</v>
      </c>
      <c r="AF30" s="142" t="str">
        <f>TEXT($B$6+2018&amp;"/"&amp;休日等取得実績調書!$B$30&amp;"/"&amp;休日等取得実績調書!AF5,"aaa")</f>
        <v>火</v>
      </c>
      <c r="AG30" s="142" t="str">
        <f>TEXT($B$6+2018&amp;"/"&amp;休日等取得実績調書!$B$30&amp;"/"&amp;休日等取得実績調書!AG5,"aaa")</f>
        <v>水</v>
      </c>
      <c r="AH30" s="142" t="str">
        <f>TEXT($B$6+2018&amp;"/"&amp;休日等取得実績調書!$B$30&amp;"/"&amp;休日等取得実績調書!AH5,"aaa")</f>
        <v>木</v>
      </c>
      <c r="AI30" s="143" t="str">
        <f>TEXT($B$6+2018&amp;"/"&amp;休日等取得実績調書!$B$30&amp;"/"&amp;休日等取得実績調書!AI5,"aaa")</f>
        <v>金</v>
      </c>
      <c r="AO30" s="50"/>
      <c r="AP30" s="50"/>
      <c r="AQ30" s="50"/>
      <c r="AR30" s="50"/>
      <c r="AS30" s="50"/>
    </row>
    <row r="31" spans="1:45" s="11" customFormat="1" ht="11.1" customHeight="1">
      <c r="A31" s="324"/>
      <c r="B31" s="335"/>
      <c r="C31" s="328"/>
      <c r="D31" s="10" t="s">
        <v>3</v>
      </c>
      <c r="E31" s="118" t="str">
        <f>IF(休日等取得計画調書!E31=0,"",休日等取得計画調書!E31)</f>
        <v/>
      </c>
      <c r="F31" s="118" t="str">
        <f>IF(休日等取得計画調書!F31=0,"",休日等取得計画調書!F31)</f>
        <v/>
      </c>
      <c r="G31" s="118" t="str">
        <f>IF(休日等取得計画調書!G31=0,"",休日等取得計画調書!G31)</f>
        <v/>
      </c>
      <c r="H31" s="118" t="str">
        <f>IF(休日等取得計画調書!H31=0,"",休日等取得計画調書!H31)</f>
        <v/>
      </c>
      <c r="I31" s="118" t="str">
        <f>IF(休日等取得計画調書!I31=0,"",休日等取得計画調書!I31)</f>
        <v/>
      </c>
      <c r="J31" s="118" t="str">
        <f>IF(休日等取得計画調書!J31=0,"",休日等取得計画調書!J31)</f>
        <v/>
      </c>
      <c r="K31" s="118" t="str">
        <f>IF(休日等取得計画調書!K31=0,"",休日等取得計画調書!K31)</f>
        <v/>
      </c>
      <c r="L31" s="118" t="str">
        <f>IF(休日等取得計画調書!L31=0,"",休日等取得計画調書!L31)</f>
        <v/>
      </c>
      <c r="M31" s="118" t="str">
        <f>IF(休日等取得計画調書!M31=0,"",休日等取得計画調書!M31)</f>
        <v/>
      </c>
      <c r="N31" s="118" t="str">
        <f>IF(休日等取得計画調書!N31=0,"",休日等取得計画調書!N31)</f>
        <v/>
      </c>
      <c r="O31" s="118" t="str">
        <f>IF(休日等取得計画調書!O31=0,"",休日等取得計画調書!O31)</f>
        <v/>
      </c>
      <c r="P31" s="118" t="str">
        <f>IF(休日等取得計画調書!P31=0,"",休日等取得計画調書!P31)</f>
        <v/>
      </c>
      <c r="Q31" s="118" t="str">
        <f>IF(休日等取得計画調書!Q31=0,"",休日等取得計画調書!Q31)</f>
        <v/>
      </c>
      <c r="R31" s="118" t="str">
        <f>IF(休日等取得計画調書!R31=0,"",休日等取得計画調書!R31)</f>
        <v/>
      </c>
      <c r="S31" s="118" t="str">
        <f>IF(休日等取得計画調書!S31=0,"",休日等取得計画調書!S31)</f>
        <v/>
      </c>
      <c r="T31" s="118" t="str">
        <f>IF(休日等取得計画調書!T31=0,"",休日等取得計画調書!T31)</f>
        <v/>
      </c>
      <c r="U31" s="118" t="str">
        <f>IF(休日等取得計画調書!U31=0,"",休日等取得計画調書!U31)</f>
        <v/>
      </c>
      <c r="V31" s="118" t="str">
        <f>IF(休日等取得計画調書!V31=0,"",休日等取得計画調書!V31)</f>
        <v/>
      </c>
      <c r="W31" s="118" t="str">
        <f>IF(休日等取得計画調書!W31=0,"",休日等取得計画調書!W31)</f>
        <v/>
      </c>
      <c r="X31" s="118" t="str">
        <f>IF(休日等取得計画調書!X31=0,"",休日等取得計画調書!X31)</f>
        <v/>
      </c>
      <c r="Y31" s="118" t="str">
        <f>IF(休日等取得計画調書!Y31=0,"",休日等取得計画調書!Y31)</f>
        <v/>
      </c>
      <c r="Z31" s="118" t="str">
        <f>IF(休日等取得計画調書!Z31=0,"",休日等取得計画調書!Z31)</f>
        <v/>
      </c>
      <c r="AA31" s="118" t="str">
        <f>IF(休日等取得計画調書!AA31=0,"",休日等取得計画調書!AA31)</f>
        <v/>
      </c>
      <c r="AB31" s="118" t="str">
        <f>IF(休日等取得計画調書!AB31=0,"",休日等取得計画調書!AB31)</f>
        <v/>
      </c>
      <c r="AC31" s="118" t="str">
        <f>IF(休日等取得計画調書!AC31=0,"",休日等取得計画調書!AC31)</f>
        <v/>
      </c>
      <c r="AD31" s="118" t="str">
        <f>IF(休日等取得計画調書!AD31=0,"",休日等取得計画調書!AD31)</f>
        <v/>
      </c>
      <c r="AE31" s="118" t="str">
        <f>IF(休日等取得計画調書!AE31=0,"",休日等取得計画調書!AE31)</f>
        <v/>
      </c>
      <c r="AF31" s="118" t="str">
        <f>IF(休日等取得計画調書!AF31=0,"",休日等取得計画調書!AF31)</f>
        <v/>
      </c>
      <c r="AG31" s="118" t="str">
        <f>IF(休日等取得計画調書!AG31=0,"",休日等取得計画調書!AG31)</f>
        <v/>
      </c>
      <c r="AH31" s="118" t="str">
        <f>IF(休日等取得計画調書!AH31=0,"",休日等取得計画調書!AH31)</f>
        <v/>
      </c>
      <c r="AI31" s="120" t="str">
        <f>IF(休日等取得計画調書!AI31=0,"",休日等取得計画調書!AI31)</f>
        <v/>
      </c>
      <c r="AL31" s="90" t="s">
        <v>3</v>
      </c>
      <c r="AM31" s="298" t="str">
        <f>IF(COUNTA(休日等取得計画調書!E31:AI31)=0,"",IF(実績調書取得率計算!S$66=1,"OK",IF(実績調書取得率計算!S$69=1,"OK","NG")))</f>
        <v/>
      </c>
      <c r="AO31" s="101" t="s">
        <v>110</v>
      </c>
      <c r="AP31" s="50">
        <f>COUNTIFS(E31:AI31,"■")</f>
        <v>0</v>
      </c>
      <c r="AQ31" s="50">
        <f>COUNTIFS(E31:AI31,"休")</f>
        <v>0</v>
      </c>
      <c r="AR31" s="50">
        <f>SUM(AP31:AQ31)</f>
        <v>0</v>
      </c>
      <c r="AS31" s="50"/>
    </row>
    <row r="32" spans="1:45" s="11" customFormat="1" ht="11.1" customHeight="1" thickBot="1">
      <c r="A32" s="324"/>
      <c r="B32" s="335"/>
      <c r="C32" s="328"/>
      <c r="D32" s="10" t="s">
        <v>4</v>
      </c>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E32" s="118"/>
      <c r="AF32" s="118"/>
      <c r="AG32" s="118"/>
      <c r="AH32" s="118"/>
      <c r="AI32" s="120"/>
      <c r="AL32" s="90" t="s">
        <v>4</v>
      </c>
      <c r="AM32" s="299" t="str">
        <f>IF(COUNTA(E32:AI32)=0,"",IF(実績調書取得率計算!S$67=1,"OK",IF(実績調書取得率計算!S$70=1,"OK","NG")))</f>
        <v/>
      </c>
      <c r="AO32" s="101" t="s">
        <v>4</v>
      </c>
      <c r="AP32" s="50">
        <f>COUNTIFS(E32:AI32,"◆")</f>
        <v>0</v>
      </c>
      <c r="AQ32" s="50">
        <f>COUNTIFS(E32:AI32,"休")</f>
        <v>0</v>
      </c>
      <c r="AR32" s="50">
        <f>SUM(AP32:AQ32)</f>
        <v>0</v>
      </c>
      <c r="AS32" s="50"/>
    </row>
    <row r="33" spans="1:45" s="11" customFormat="1" ht="11.1" customHeight="1">
      <c r="A33" s="324"/>
      <c r="B33" s="336"/>
      <c r="C33" s="333"/>
      <c r="D33" s="12"/>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33"/>
      <c r="AO33" s="50"/>
      <c r="AP33" s="50"/>
      <c r="AQ33" s="50"/>
      <c r="AR33" s="50"/>
      <c r="AS33" s="50"/>
    </row>
    <row r="34" spans="1:45" s="11" customFormat="1" ht="11.1" customHeight="1" thickBot="1">
      <c r="A34" s="324"/>
      <c r="B34" s="343">
        <v>11</v>
      </c>
      <c r="C34" s="327" t="s">
        <v>5</v>
      </c>
      <c r="D34" s="13" t="s">
        <v>2</v>
      </c>
      <c r="E34" s="142" t="str">
        <f>TEXT($B$6+2018&amp;"/"&amp;休日等取得実績調書!$B$34&amp;"/"&amp;休日等取得実績調書!E5,"aaa")</f>
        <v>土</v>
      </c>
      <c r="F34" s="142" t="str">
        <f>TEXT($B$6+2018&amp;"/"&amp;休日等取得実績調書!$B$34&amp;"/"&amp;休日等取得実績調書!F5,"aaa")</f>
        <v>日</v>
      </c>
      <c r="G34" s="142" t="str">
        <f>TEXT($B$6+2018&amp;"/"&amp;休日等取得実績調書!$B$34&amp;"/"&amp;休日等取得実績調書!G5,"aaa")</f>
        <v>月</v>
      </c>
      <c r="H34" s="142" t="str">
        <f>TEXT($B$6+2018&amp;"/"&amp;休日等取得実績調書!$B$34&amp;"/"&amp;休日等取得実績調書!H5,"aaa")</f>
        <v>火</v>
      </c>
      <c r="I34" s="142" t="str">
        <f>TEXT($B$6+2018&amp;"/"&amp;休日等取得実績調書!$B$34&amp;"/"&amp;休日等取得実績調書!I5,"aaa")</f>
        <v>水</v>
      </c>
      <c r="J34" s="142" t="str">
        <f>TEXT($B$6+2018&amp;"/"&amp;休日等取得実績調書!$B$34&amp;"/"&amp;休日等取得実績調書!J5,"aaa")</f>
        <v>木</v>
      </c>
      <c r="K34" s="142" t="str">
        <f>TEXT($B$6+2018&amp;"/"&amp;休日等取得実績調書!$B$34&amp;"/"&amp;休日等取得実績調書!K5,"aaa")</f>
        <v>金</v>
      </c>
      <c r="L34" s="142" t="str">
        <f>TEXT($B$6+2018&amp;"/"&amp;休日等取得実績調書!$B$34&amp;"/"&amp;休日等取得実績調書!L5,"aaa")</f>
        <v>土</v>
      </c>
      <c r="M34" s="142" t="str">
        <f>TEXT($B$6+2018&amp;"/"&amp;休日等取得実績調書!$B$34&amp;"/"&amp;休日等取得実績調書!M5,"aaa")</f>
        <v>日</v>
      </c>
      <c r="N34" s="142" t="str">
        <f>TEXT($B$6+2018&amp;"/"&amp;休日等取得実績調書!$B$34&amp;"/"&amp;休日等取得実績調書!N5,"aaa")</f>
        <v>月</v>
      </c>
      <c r="O34" s="142" t="str">
        <f>TEXT($B$6+2018&amp;"/"&amp;休日等取得実績調書!$B$34&amp;"/"&amp;休日等取得実績調書!O5,"aaa")</f>
        <v>火</v>
      </c>
      <c r="P34" s="142" t="str">
        <f>TEXT($B$6+2018&amp;"/"&amp;休日等取得実績調書!$B$34&amp;"/"&amp;休日等取得実績調書!P5,"aaa")</f>
        <v>水</v>
      </c>
      <c r="Q34" s="142" t="str">
        <f>TEXT($B$6+2018&amp;"/"&amp;休日等取得実績調書!$B$34&amp;"/"&amp;休日等取得実績調書!Q5,"aaa")</f>
        <v>木</v>
      </c>
      <c r="R34" s="142" t="str">
        <f>TEXT($B$6+2018&amp;"/"&amp;休日等取得実績調書!$B$34&amp;"/"&amp;休日等取得実績調書!R5,"aaa")</f>
        <v>金</v>
      </c>
      <c r="S34" s="142" t="str">
        <f>TEXT($B$6+2018&amp;"/"&amp;休日等取得実績調書!$B$34&amp;"/"&amp;休日等取得実績調書!S5,"aaa")</f>
        <v>土</v>
      </c>
      <c r="T34" s="142" t="str">
        <f>TEXT($B$6+2018&amp;"/"&amp;休日等取得実績調書!$B$34&amp;"/"&amp;休日等取得実績調書!T5,"aaa")</f>
        <v>日</v>
      </c>
      <c r="U34" s="142" t="str">
        <f>TEXT($B$6+2018&amp;"/"&amp;休日等取得実績調書!$B$34&amp;"/"&amp;休日等取得実績調書!U5,"aaa")</f>
        <v>月</v>
      </c>
      <c r="V34" s="142" t="str">
        <f>TEXT($B$6+2018&amp;"/"&amp;休日等取得実績調書!$B$34&amp;"/"&amp;休日等取得実績調書!V5,"aaa")</f>
        <v>火</v>
      </c>
      <c r="W34" s="142" t="str">
        <f>TEXT($B$6+2018&amp;"/"&amp;休日等取得実績調書!$B$34&amp;"/"&amp;休日等取得実績調書!W5,"aaa")</f>
        <v>水</v>
      </c>
      <c r="X34" s="142" t="str">
        <f>TEXT($B$6+2018&amp;"/"&amp;休日等取得実績調書!$B$34&amp;"/"&amp;休日等取得実績調書!X5,"aaa")</f>
        <v>木</v>
      </c>
      <c r="Y34" s="142" t="str">
        <f>TEXT($B$6+2018&amp;"/"&amp;休日等取得実績調書!$B$34&amp;"/"&amp;休日等取得実績調書!Y5,"aaa")</f>
        <v>金</v>
      </c>
      <c r="Z34" s="142" t="str">
        <f>TEXT($B$6+2018&amp;"/"&amp;休日等取得実績調書!$B$34&amp;"/"&amp;休日等取得実績調書!Z5,"aaa")</f>
        <v>土</v>
      </c>
      <c r="AA34" s="142" t="str">
        <f>TEXT($B$6+2018&amp;"/"&amp;休日等取得実績調書!$B$34&amp;"/"&amp;休日等取得実績調書!AA5,"aaa")</f>
        <v>日</v>
      </c>
      <c r="AB34" s="142" t="str">
        <f>TEXT($B$6+2018&amp;"/"&amp;休日等取得実績調書!$B$34&amp;"/"&amp;休日等取得実績調書!AB5,"aaa")</f>
        <v>月</v>
      </c>
      <c r="AC34" s="142" t="str">
        <f>TEXT($B$6+2018&amp;"/"&amp;休日等取得実績調書!$B$34&amp;"/"&amp;休日等取得実績調書!AC5,"aaa")</f>
        <v>火</v>
      </c>
      <c r="AD34" s="142" t="str">
        <f>TEXT($B$6+2018&amp;"/"&amp;休日等取得実績調書!$B$34&amp;"/"&amp;休日等取得実績調書!AD5,"aaa")</f>
        <v>水</v>
      </c>
      <c r="AE34" s="142" t="str">
        <f>TEXT($B$6+2018&amp;"/"&amp;休日等取得実績調書!$B$34&amp;"/"&amp;休日等取得実績調書!AE5,"aaa")</f>
        <v>木</v>
      </c>
      <c r="AF34" s="142" t="str">
        <f>TEXT($B$6+2018&amp;"/"&amp;休日等取得実績調書!$B$34&amp;"/"&amp;休日等取得実績調書!AF5,"aaa")</f>
        <v>金</v>
      </c>
      <c r="AG34" s="142" t="str">
        <f>TEXT($B$6+2018&amp;"/"&amp;休日等取得実績調書!$B$34&amp;"/"&amp;休日等取得実績調書!AG5,"aaa")</f>
        <v>土</v>
      </c>
      <c r="AH34" s="142" t="str">
        <f>TEXT($B$6+2018&amp;"/"&amp;休日等取得実績調書!$B$34&amp;"/"&amp;休日等取得実績調書!AH5,"aaa")</f>
        <v>日</v>
      </c>
      <c r="AI34" s="150"/>
      <c r="AO34" s="50"/>
      <c r="AP34" s="50"/>
      <c r="AQ34" s="50"/>
      <c r="AR34" s="50"/>
      <c r="AS34" s="50"/>
    </row>
    <row r="35" spans="1:45" s="11" customFormat="1" ht="11.1" customHeight="1">
      <c r="A35" s="324"/>
      <c r="B35" s="335"/>
      <c r="C35" s="328"/>
      <c r="D35" s="10" t="s">
        <v>3</v>
      </c>
      <c r="E35" s="118" t="str">
        <f>IF(休日等取得計画調書!E35=0,"",休日等取得計画調書!E35)</f>
        <v/>
      </c>
      <c r="F35" s="118" t="str">
        <f>IF(休日等取得計画調書!F35=0,"",休日等取得計画調書!F35)</f>
        <v/>
      </c>
      <c r="G35" s="118" t="str">
        <f>IF(休日等取得計画調書!G35=0,"",休日等取得計画調書!G35)</f>
        <v/>
      </c>
      <c r="H35" s="118" t="str">
        <f>IF(休日等取得計画調書!H35=0,"",休日等取得計画調書!H35)</f>
        <v/>
      </c>
      <c r="I35" s="118" t="str">
        <f>IF(休日等取得計画調書!I35=0,"",休日等取得計画調書!I35)</f>
        <v/>
      </c>
      <c r="J35" s="118" t="str">
        <f>IF(休日等取得計画調書!J35=0,"",休日等取得計画調書!J35)</f>
        <v/>
      </c>
      <c r="K35" s="118" t="str">
        <f>IF(休日等取得計画調書!K35=0,"",休日等取得計画調書!K35)</f>
        <v/>
      </c>
      <c r="L35" s="118" t="str">
        <f>IF(休日等取得計画調書!L35=0,"",休日等取得計画調書!L35)</f>
        <v/>
      </c>
      <c r="M35" s="118" t="str">
        <f>IF(休日等取得計画調書!M35=0,"",休日等取得計画調書!M35)</f>
        <v/>
      </c>
      <c r="N35" s="118" t="str">
        <f>IF(休日等取得計画調書!N35=0,"",休日等取得計画調書!N35)</f>
        <v/>
      </c>
      <c r="O35" s="118" t="str">
        <f>IF(休日等取得計画調書!O35=0,"",休日等取得計画調書!O35)</f>
        <v/>
      </c>
      <c r="P35" s="118" t="str">
        <f>IF(休日等取得計画調書!P35=0,"",休日等取得計画調書!P35)</f>
        <v/>
      </c>
      <c r="Q35" s="118" t="str">
        <f>IF(休日等取得計画調書!Q35=0,"",休日等取得計画調書!Q35)</f>
        <v/>
      </c>
      <c r="R35" s="118" t="str">
        <f>IF(休日等取得計画調書!R35=0,"",休日等取得計画調書!R35)</f>
        <v/>
      </c>
      <c r="S35" s="118" t="str">
        <f>IF(休日等取得計画調書!S35=0,"",休日等取得計画調書!S35)</f>
        <v/>
      </c>
      <c r="T35" s="118" t="str">
        <f>IF(休日等取得計画調書!T35=0,"",休日等取得計画調書!T35)</f>
        <v/>
      </c>
      <c r="U35" s="118" t="str">
        <f>IF(休日等取得計画調書!U35=0,"",休日等取得計画調書!U35)</f>
        <v/>
      </c>
      <c r="V35" s="118" t="str">
        <f>IF(休日等取得計画調書!V35=0,"",休日等取得計画調書!V35)</f>
        <v/>
      </c>
      <c r="W35" s="118" t="str">
        <f>IF(休日等取得計画調書!W35=0,"",休日等取得計画調書!W35)</f>
        <v/>
      </c>
      <c r="X35" s="118" t="str">
        <f>IF(休日等取得計画調書!X35=0,"",休日等取得計画調書!X35)</f>
        <v/>
      </c>
      <c r="Y35" s="118" t="str">
        <f>IF(休日等取得計画調書!Y35=0,"",休日等取得計画調書!Y35)</f>
        <v/>
      </c>
      <c r="Z35" s="118" t="str">
        <f>IF(休日等取得計画調書!Z35=0,"",休日等取得計画調書!Z35)</f>
        <v/>
      </c>
      <c r="AA35" s="118" t="str">
        <f>IF(休日等取得計画調書!AA35=0,"",休日等取得計画調書!AA35)</f>
        <v/>
      </c>
      <c r="AB35" s="118" t="str">
        <f>IF(休日等取得計画調書!AB35=0,"",休日等取得計画調書!AB35)</f>
        <v/>
      </c>
      <c r="AC35" s="118" t="str">
        <f>IF(休日等取得計画調書!AC35=0,"",休日等取得計画調書!AC35)</f>
        <v/>
      </c>
      <c r="AD35" s="118" t="str">
        <f>IF(休日等取得計画調書!AD35=0,"",休日等取得計画調書!AD35)</f>
        <v/>
      </c>
      <c r="AE35" s="118" t="str">
        <f>IF(休日等取得計画調書!AE35=0,"",休日等取得計画調書!AE35)</f>
        <v/>
      </c>
      <c r="AF35" s="118" t="str">
        <f>IF(休日等取得計画調書!AF35=0,"",休日等取得計画調書!AF35)</f>
        <v/>
      </c>
      <c r="AG35" s="118" t="str">
        <f>IF(休日等取得計画調書!AG35=0,"",休日等取得計画調書!AG35)</f>
        <v/>
      </c>
      <c r="AH35" s="118" t="str">
        <f>IF(休日等取得計画調書!AH35=0,"",休日等取得計画調書!AH35)</f>
        <v/>
      </c>
      <c r="AI35" s="127"/>
      <c r="AL35" s="90" t="s">
        <v>3</v>
      </c>
      <c r="AM35" s="298" t="str">
        <f>IF(COUNTA(休日等取得計画調書!E35:AI35)=0,"",IF(実績調書取得率計算!U$66=1,"OK",IF(実績調書取得率計算!U$69=1,"OK","NG")))</f>
        <v/>
      </c>
      <c r="AO35" s="101" t="s">
        <v>110</v>
      </c>
      <c r="AP35" s="50">
        <f>COUNTIFS(E35:AI35,"■")</f>
        <v>0</v>
      </c>
      <c r="AQ35" s="50">
        <f>COUNTIFS(E35:AI35,"休")</f>
        <v>0</v>
      </c>
      <c r="AR35" s="50">
        <f>SUM(AP35:AQ35)</f>
        <v>0</v>
      </c>
      <c r="AS35" s="50"/>
    </row>
    <row r="36" spans="1:45" s="11" customFormat="1" ht="11.1" customHeight="1" thickBot="1">
      <c r="A36" s="324"/>
      <c r="B36" s="335"/>
      <c r="C36" s="328"/>
      <c r="D36" s="10" t="s">
        <v>4</v>
      </c>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27"/>
      <c r="AL36" s="90" t="s">
        <v>4</v>
      </c>
      <c r="AM36" s="299" t="str">
        <f>IF(COUNTA(E36:AI36)=0,"",IF(実績調書取得率計算!U$67=1,"OK",IF(実績調書取得率計算!U$70=1,"OK","NG")))</f>
        <v/>
      </c>
      <c r="AO36" s="101" t="s">
        <v>4</v>
      </c>
      <c r="AP36" s="50">
        <f>COUNTIFS(E36:AI36,"◆")</f>
        <v>0</v>
      </c>
      <c r="AQ36" s="50">
        <f>COUNTIFS(E36:AI36,"休")</f>
        <v>0</v>
      </c>
      <c r="AR36" s="50">
        <f>SUM(AP36:AQ36)</f>
        <v>0</v>
      </c>
      <c r="AS36" s="50"/>
    </row>
    <row r="37" spans="1:45" s="11" customFormat="1" ht="11.1" customHeight="1" thickBot="1">
      <c r="A37" s="324"/>
      <c r="B37" s="344"/>
      <c r="C37" s="329"/>
      <c r="D37" s="16"/>
      <c r="E37" s="121"/>
      <c r="F37" s="121"/>
      <c r="G37" s="121"/>
      <c r="H37" s="121"/>
      <c r="I37" s="121"/>
      <c r="J37" s="121"/>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19"/>
      <c r="AH37" s="119"/>
      <c r="AI37" s="133"/>
      <c r="AO37" s="50"/>
      <c r="AP37" s="50"/>
      <c r="AQ37" s="50"/>
      <c r="AR37" s="50"/>
      <c r="AS37" s="50"/>
    </row>
    <row r="38" spans="1:45" s="11" customFormat="1" ht="11.1" customHeight="1" thickBot="1">
      <c r="A38" s="324"/>
      <c r="B38" s="334">
        <v>12</v>
      </c>
      <c r="C38" s="332" t="s">
        <v>5</v>
      </c>
      <c r="D38" s="17" t="s">
        <v>2</v>
      </c>
      <c r="E38" s="142" t="str">
        <f>TEXT($B$6+2018&amp;"/"&amp;休日等取得実績調書!$B$38&amp;"/"&amp;休日等取得実績調書!E5,"aaa")</f>
        <v>月</v>
      </c>
      <c r="F38" s="142" t="str">
        <f>TEXT($B$6+2018&amp;"/"&amp;休日等取得実績調書!$B$38&amp;"/"&amp;休日等取得実績調書!F5,"aaa")</f>
        <v>火</v>
      </c>
      <c r="G38" s="142" t="str">
        <f>TEXT($B$6+2018&amp;"/"&amp;休日等取得実績調書!$B$38&amp;"/"&amp;休日等取得実績調書!G5,"aaa")</f>
        <v>水</v>
      </c>
      <c r="H38" s="142" t="str">
        <f>TEXT($B$6+2018&amp;"/"&amp;休日等取得実績調書!$B$38&amp;"/"&amp;休日等取得実績調書!H5,"aaa")</f>
        <v>木</v>
      </c>
      <c r="I38" s="142" t="str">
        <f>TEXT($B$6+2018&amp;"/"&amp;休日等取得実績調書!$B$38&amp;"/"&amp;休日等取得実績調書!I5,"aaa")</f>
        <v>金</v>
      </c>
      <c r="J38" s="142" t="str">
        <f>TEXT($B$6+2018&amp;"/"&amp;休日等取得実績調書!$B$38&amp;"/"&amp;休日等取得実績調書!J5,"aaa")</f>
        <v>土</v>
      </c>
      <c r="K38" s="142" t="str">
        <f>TEXT($B$6+2018&amp;"/"&amp;休日等取得実績調書!$B$38&amp;"/"&amp;休日等取得実績調書!K5,"aaa")</f>
        <v>日</v>
      </c>
      <c r="L38" s="142" t="str">
        <f>TEXT($B$6+2018&amp;"/"&amp;休日等取得実績調書!$B$38&amp;"/"&amp;休日等取得実績調書!L5,"aaa")</f>
        <v>月</v>
      </c>
      <c r="M38" s="142" t="str">
        <f>TEXT($B$6+2018&amp;"/"&amp;休日等取得実績調書!$B$38&amp;"/"&amp;休日等取得実績調書!M5,"aaa")</f>
        <v>火</v>
      </c>
      <c r="N38" s="142" t="str">
        <f>TEXT($B$6+2018&amp;"/"&amp;休日等取得実績調書!$B$38&amp;"/"&amp;休日等取得実績調書!N5,"aaa")</f>
        <v>水</v>
      </c>
      <c r="O38" s="142" t="str">
        <f>TEXT($B$6+2018&amp;"/"&amp;休日等取得実績調書!$B$38&amp;"/"&amp;休日等取得実績調書!O5,"aaa")</f>
        <v>木</v>
      </c>
      <c r="P38" s="142" t="str">
        <f>TEXT($B$6+2018&amp;"/"&amp;休日等取得実績調書!$B$38&amp;"/"&amp;休日等取得実績調書!P5,"aaa")</f>
        <v>金</v>
      </c>
      <c r="Q38" s="142" t="str">
        <f>TEXT($B$6+2018&amp;"/"&amp;休日等取得実績調書!$B$38&amp;"/"&amp;休日等取得実績調書!Q5,"aaa")</f>
        <v>土</v>
      </c>
      <c r="R38" s="142" t="str">
        <f>TEXT($B$6+2018&amp;"/"&amp;休日等取得実績調書!$B$38&amp;"/"&amp;休日等取得実績調書!R5,"aaa")</f>
        <v>日</v>
      </c>
      <c r="S38" s="142" t="str">
        <f>TEXT($B$6+2018&amp;"/"&amp;休日等取得実績調書!$B$38&amp;"/"&amp;休日等取得実績調書!S5,"aaa")</f>
        <v>月</v>
      </c>
      <c r="T38" s="142" t="str">
        <f>TEXT($B$6+2018&amp;"/"&amp;休日等取得実績調書!$B$38&amp;"/"&amp;休日等取得実績調書!T5,"aaa")</f>
        <v>火</v>
      </c>
      <c r="U38" s="142" t="str">
        <f>TEXT($B$6+2018&amp;"/"&amp;休日等取得実績調書!$B$38&amp;"/"&amp;休日等取得実績調書!U5,"aaa")</f>
        <v>水</v>
      </c>
      <c r="V38" s="142" t="str">
        <f>TEXT($B$6+2018&amp;"/"&amp;休日等取得実績調書!$B$38&amp;"/"&amp;休日等取得実績調書!V5,"aaa")</f>
        <v>木</v>
      </c>
      <c r="W38" s="142" t="str">
        <f>TEXT($B$6+2018&amp;"/"&amp;休日等取得実績調書!$B$38&amp;"/"&amp;休日等取得実績調書!W5,"aaa")</f>
        <v>金</v>
      </c>
      <c r="X38" s="142" t="str">
        <f>TEXT($B$6+2018&amp;"/"&amp;休日等取得実績調書!$B$38&amp;"/"&amp;休日等取得実績調書!X5,"aaa")</f>
        <v>土</v>
      </c>
      <c r="Y38" s="142" t="str">
        <f>TEXT($B$6+2018&amp;"/"&amp;休日等取得実績調書!$B$38&amp;"/"&amp;休日等取得実績調書!Y5,"aaa")</f>
        <v>日</v>
      </c>
      <c r="Z38" s="142" t="str">
        <f>TEXT($B$6+2018&amp;"/"&amp;休日等取得実績調書!$B$38&amp;"/"&amp;休日等取得実績調書!Z5,"aaa")</f>
        <v>月</v>
      </c>
      <c r="AA38" s="142" t="str">
        <f>TEXT($B$6+2018&amp;"/"&amp;休日等取得実績調書!$B$38&amp;"/"&amp;休日等取得実績調書!AA5,"aaa")</f>
        <v>火</v>
      </c>
      <c r="AB38" s="142" t="str">
        <f>TEXT($B$6+2018&amp;"/"&amp;休日等取得実績調書!$B$38&amp;"/"&amp;休日等取得実績調書!AB5,"aaa")</f>
        <v>水</v>
      </c>
      <c r="AC38" s="142" t="str">
        <f>TEXT($B$6+2018&amp;"/"&amp;休日等取得実績調書!$B$38&amp;"/"&amp;休日等取得実績調書!AC5,"aaa")</f>
        <v>木</v>
      </c>
      <c r="AD38" s="142" t="str">
        <f>TEXT($B$6+2018&amp;"/"&amp;休日等取得実績調書!$B$38&amp;"/"&amp;休日等取得実績調書!AD5,"aaa")</f>
        <v>金</v>
      </c>
      <c r="AE38" s="142" t="str">
        <f>TEXT($B$6+2018&amp;"/"&amp;休日等取得実績調書!$B$38&amp;"/"&amp;休日等取得実績調書!AE5,"aaa")</f>
        <v>土</v>
      </c>
      <c r="AF38" s="145" t="str">
        <f>TEXT($B$6+2018&amp;"/"&amp;休日等取得実績調書!$B$38&amp;"/"&amp;休日等取得実績調書!AF5,"aaa")</f>
        <v>日</v>
      </c>
      <c r="AG38" s="151" t="s">
        <v>9</v>
      </c>
      <c r="AH38" s="152" t="s">
        <v>9</v>
      </c>
      <c r="AI38" s="153" t="s">
        <v>9</v>
      </c>
      <c r="AO38" s="50"/>
      <c r="AP38" s="50"/>
      <c r="AQ38" s="50"/>
      <c r="AR38" s="50"/>
      <c r="AS38" s="50"/>
    </row>
    <row r="39" spans="1:45" s="11" customFormat="1" ht="11.1" customHeight="1">
      <c r="A39" s="324"/>
      <c r="B39" s="335"/>
      <c r="C39" s="328"/>
      <c r="D39" s="10" t="s">
        <v>3</v>
      </c>
      <c r="E39" s="118" t="str">
        <f>IF(休日等取得計画調書!E39=0,"",休日等取得計画調書!E39)</f>
        <v/>
      </c>
      <c r="F39" s="118" t="str">
        <f>IF(休日等取得計画調書!F39=0,"",休日等取得計画調書!F39)</f>
        <v/>
      </c>
      <c r="G39" s="118" t="str">
        <f>IF(休日等取得計画調書!G39=0,"",休日等取得計画調書!G39)</f>
        <v/>
      </c>
      <c r="H39" s="118" t="str">
        <f>IF(休日等取得計画調書!H39=0,"",休日等取得計画調書!H39)</f>
        <v/>
      </c>
      <c r="I39" s="118" t="str">
        <f>IF(休日等取得計画調書!I39=0,"",休日等取得計画調書!I39)</f>
        <v/>
      </c>
      <c r="J39" s="118" t="str">
        <f>IF(休日等取得計画調書!J39=0,"",休日等取得計画調書!J39)</f>
        <v/>
      </c>
      <c r="K39" s="118" t="str">
        <f>IF(休日等取得計画調書!K39=0,"",休日等取得計画調書!K39)</f>
        <v/>
      </c>
      <c r="L39" s="118" t="str">
        <f>IF(休日等取得計画調書!L39=0,"",休日等取得計画調書!L39)</f>
        <v/>
      </c>
      <c r="M39" s="118" t="str">
        <f>IF(休日等取得計画調書!M39=0,"",休日等取得計画調書!M39)</f>
        <v/>
      </c>
      <c r="N39" s="118" t="str">
        <f>IF(休日等取得計画調書!N39=0,"",休日等取得計画調書!N39)</f>
        <v/>
      </c>
      <c r="O39" s="118" t="str">
        <f>IF(休日等取得計画調書!O39=0,"",休日等取得計画調書!O39)</f>
        <v/>
      </c>
      <c r="P39" s="118" t="str">
        <f>IF(休日等取得計画調書!P39=0,"",休日等取得計画調書!P39)</f>
        <v/>
      </c>
      <c r="Q39" s="118" t="str">
        <f>IF(休日等取得計画調書!Q39=0,"",休日等取得計画調書!Q39)</f>
        <v/>
      </c>
      <c r="R39" s="118" t="str">
        <f>IF(休日等取得計画調書!R39=0,"",休日等取得計画調書!R39)</f>
        <v/>
      </c>
      <c r="S39" s="118" t="str">
        <f>IF(休日等取得計画調書!S39=0,"",休日等取得計画調書!S39)</f>
        <v/>
      </c>
      <c r="T39" s="118" t="str">
        <f>IF(休日等取得計画調書!T39=0,"",休日等取得計画調書!T39)</f>
        <v/>
      </c>
      <c r="U39" s="118" t="str">
        <f>IF(休日等取得計画調書!U39=0,"",休日等取得計画調書!U39)</f>
        <v/>
      </c>
      <c r="V39" s="118" t="str">
        <f>IF(休日等取得計画調書!V39=0,"",休日等取得計画調書!V39)</f>
        <v/>
      </c>
      <c r="W39" s="118" t="str">
        <f>IF(休日等取得計画調書!W39=0,"",休日等取得計画調書!W39)</f>
        <v/>
      </c>
      <c r="X39" s="118" t="str">
        <f>IF(休日等取得計画調書!X39=0,"",休日等取得計画調書!X39)</f>
        <v/>
      </c>
      <c r="Y39" s="118" t="str">
        <f>IF(休日等取得計画調書!Y39=0,"",休日等取得計画調書!Y39)</f>
        <v/>
      </c>
      <c r="Z39" s="118" t="str">
        <f>IF(休日等取得計画調書!Z39=0,"",休日等取得計画調書!Z39)</f>
        <v/>
      </c>
      <c r="AA39" s="118" t="str">
        <f>IF(休日等取得計画調書!AA39=0,"",休日等取得計画調書!AA39)</f>
        <v/>
      </c>
      <c r="AB39" s="118" t="str">
        <f>IF(休日等取得計画調書!AB39=0,"",休日等取得計画調書!AB39)</f>
        <v/>
      </c>
      <c r="AC39" s="118" t="str">
        <f>IF(休日等取得計画調書!AC39=0,"",休日等取得計画調書!AC39)</f>
        <v/>
      </c>
      <c r="AD39" s="118" t="str">
        <f>IF(休日等取得計画調書!AD39=0,"",休日等取得計画調書!AD39)</f>
        <v/>
      </c>
      <c r="AE39" s="118" t="str">
        <f>IF(休日等取得計画調書!AE39=0,"",休日等取得計画調書!AE39)</f>
        <v/>
      </c>
      <c r="AF39" s="123" t="str">
        <f>IF(休日等取得計画調書!AF39=0,"",休日等取得計画調書!AF39)</f>
        <v/>
      </c>
      <c r="AG39" s="124" t="str">
        <f>IF(休日等取得計画調書!AG39=0,"",休日等取得計画調書!AG39)</f>
        <v/>
      </c>
      <c r="AH39" s="118" t="str">
        <f>IF(休日等取得計画調書!AH39=0,"",休日等取得計画調書!AH39)</f>
        <v/>
      </c>
      <c r="AI39" s="125" t="str">
        <f>IF(休日等取得計画調書!AI39=0,"",休日等取得計画調書!AI39)</f>
        <v/>
      </c>
      <c r="AL39" s="90" t="s">
        <v>3</v>
      </c>
      <c r="AM39" s="298" t="str">
        <f>IF(COUNTA(休日等取得計画調書!E39:AI39)=0,"",IF(実績調書取得率計算!W$66=1,"OK",IF(実績調書取得率計算!W$69=1,"OK","NG")))</f>
        <v/>
      </c>
      <c r="AO39" s="101" t="s">
        <v>110</v>
      </c>
      <c r="AP39" s="50">
        <f>COUNTIFS(E39:AI39,"■")</f>
        <v>0</v>
      </c>
      <c r="AQ39" s="50">
        <f>COUNTIFS(E39:AI39,"休")</f>
        <v>0</v>
      </c>
      <c r="AR39" s="50">
        <f>SUM(AP39:AQ39)</f>
        <v>0</v>
      </c>
      <c r="AS39" s="50"/>
    </row>
    <row r="40" spans="1:45" s="11" customFormat="1" ht="11.1" customHeight="1" thickBot="1">
      <c r="A40" s="324"/>
      <c r="B40" s="335"/>
      <c r="C40" s="328"/>
      <c r="D40" s="10" t="s">
        <v>4</v>
      </c>
      <c r="E40" s="118"/>
      <c r="F40" s="118"/>
      <c r="G40" s="118"/>
      <c r="H40" s="118"/>
      <c r="I40" s="118"/>
      <c r="J40" s="118"/>
      <c r="K40" s="118"/>
      <c r="L40" s="118"/>
      <c r="M40" s="118"/>
      <c r="N40" s="118"/>
      <c r="O40" s="118"/>
      <c r="P40" s="118"/>
      <c r="Q40" s="118"/>
      <c r="R40" s="118"/>
      <c r="S40" s="118"/>
      <c r="T40" s="118"/>
      <c r="U40" s="118"/>
      <c r="V40" s="118"/>
      <c r="W40" s="118"/>
      <c r="X40" s="118"/>
      <c r="Y40" s="118"/>
      <c r="Z40" s="118"/>
      <c r="AA40" s="118"/>
      <c r="AB40" s="118"/>
      <c r="AC40" s="118"/>
      <c r="AD40" s="118"/>
      <c r="AE40" s="118"/>
      <c r="AF40" s="123"/>
      <c r="AG40" s="124"/>
      <c r="AH40" s="118"/>
      <c r="AI40" s="125"/>
      <c r="AL40" s="90" t="s">
        <v>4</v>
      </c>
      <c r="AM40" s="299" t="str">
        <f>IF(COUNTA(E40:AI40)=0,"",IF(実績調書取得率計算!W$67=1,"OK",IF(実績調書取得率計算!W$70=1,"OK","NG")))</f>
        <v/>
      </c>
      <c r="AO40" s="101" t="s">
        <v>4</v>
      </c>
      <c r="AP40" s="50">
        <f>COUNTIFS(E40:AI40,"◆")</f>
        <v>0</v>
      </c>
      <c r="AQ40" s="50">
        <f>COUNTIFS(E40:AI40,"休")</f>
        <v>0</v>
      </c>
      <c r="AR40" s="50">
        <f>SUM(AP40:AQ40)</f>
        <v>0</v>
      </c>
      <c r="AS40" s="50"/>
    </row>
    <row r="41" spans="1:45" s="11" customFormat="1" ht="11.1" customHeight="1" thickBot="1">
      <c r="A41" s="324"/>
      <c r="B41" s="336"/>
      <c r="C41" s="329"/>
      <c r="D41" s="12"/>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28"/>
      <c r="AG41" s="129"/>
      <c r="AH41" s="130"/>
      <c r="AI41" s="131"/>
      <c r="AO41" s="50"/>
      <c r="AP41" s="50"/>
      <c r="AQ41" s="50"/>
      <c r="AR41" s="50"/>
      <c r="AS41" s="50"/>
    </row>
    <row r="42" spans="1:45" s="11" customFormat="1" ht="11.1" customHeight="1" thickBot="1">
      <c r="A42" s="324"/>
      <c r="B42" s="337">
        <f>IF(B6="○","",B6+1)</f>
        <v>8</v>
      </c>
      <c r="C42" s="338"/>
      <c r="D42" s="20" t="s">
        <v>2</v>
      </c>
      <c r="E42" s="151" t="s">
        <v>9</v>
      </c>
      <c r="F42" s="152" t="s">
        <v>9</v>
      </c>
      <c r="G42" s="153" t="s">
        <v>9</v>
      </c>
      <c r="H42" s="142" t="str">
        <f>TEXT($B$42+2018&amp;"/"&amp;休日等取得実績調書!$B$43&amp;"/"&amp;休日等取得実績調書!H5,"aaa")</f>
        <v>日</v>
      </c>
      <c r="I42" s="142" t="str">
        <f>TEXT($B$42+2018&amp;"/"&amp;休日等取得実績調書!$B$43&amp;"/"&amp;休日等取得実績調書!I5,"aaa")</f>
        <v>月</v>
      </c>
      <c r="J42" s="142" t="str">
        <f>TEXT($B$42+2018&amp;"/"&amp;休日等取得実績調書!$B$43&amp;"/"&amp;休日等取得実績調書!J5,"aaa")</f>
        <v>火</v>
      </c>
      <c r="K42" s="142" t="str">
        <f>TEXT($B$42+2018&amp;"/"&amp;休日等取得実績調書!$B$43&amp;"/"&amp;休日等取得実績調書!K5,"aaa")</f>
        <v>水</v>
      </c>
      <c r="L42" s="142" t="str">
        <f>TEXT($B$42+2018&amp;"/"&amp;休日等取得実績調書!$B$43&amp;"/"&amp;休日等取得実績調書!L5,"aaa")</f>
        <v>木</v>
      </c>
      <c r="M42" s="142" t="str">
        <f>TEXT($B$42+2018&amp;"/"&amp;休日等取得実績調書!$B$43&amp;"/"&amp;休日等取得実績調書!M5,"aaa")</f>
        <v>金</v>
      </c>
      <c r="N42" s="142" t="str">
        <f>TEXT($B$42+2018&amp;"/"&amp;休日等取得実績調書!$B$43&amp;"/"&amp;休日等取得実績調書!N5,"aaa")</f>
        <v>土</v>
      </c>
      <c r="O42" s="142" t="str">
        <f>TEXT($B$42+2018&amp;"/"&amp;休日等取得実績調書!$B$43&amp;"/"&amp;休日等取得実績調書!O5,"aaa")</f>
        <v>日</v>
      </c>
      <c r="P42" s="142" t="str">
        <f>TEXT($B$42+2018&amp;"/"&amp;休日等取得実績調書!$B$43&amp;"/"&amp;休日等取得実績調書!P5,"aaa")</f>
        <v>月</v>
      </c>
      <c r="Q42" s="142" t="str">
        <f>TEXT($B$42+2018&amp;"/"&amp;休日等取得実績調書!$B$43&amp;"/"&amp;休日等取得実績調書!Q5,"aaa")</f>
        <v>火</v>
      </c>
      <c r="R42" s="142" t="str">
        <f>TEXT($B$42+2018&amp;"/"&amp;休日等取得実績調書!$B$43&amp;"/"&amp;休日等取得実績調書!R5,"aaa")</f>
        <v>水</v>
      </c>
      <c r="S42" s="142" t="str">
        <f>TEXT($B$42+2018&amp;"/"&amp;休日等取得実績調書!$B$43&amp;"/"&amp;休日等取得実績調書!S5,"aaa")</f>
        <v>木</v>
      </c>
      <c r="T42" s="142" t="str">
        <f>TEXT($B$42+2018&amp;"/"&amp;休日等取得実績調書!$B$43&amp;"/"&amp;休日等取得実績調書!T5,"aaa")</f>
        <v>金</v>
      </c>
      <c r="U42" s="142" t="str">
        <f>TEXT($B$42+2018&amp;"/"&amp;休日等取得実績調書!$B$43&amp;"/"&amp;休日等取得実績調書!U5,"aaa")</f>
        <v>土</v>
      </c>
      <c r="V42" s="142" t="str">
        <f>TEXT($B$42+2018&amp;"/"&amp;休日等取得実績調書!$B$43&amp;"/"&amp;休日等取得実績調書!V5,"aaa")</f>
        <v>日</v>
      </c>
      <c r="W42" s="142" t="str">
        <f>TEXT($B$42+2018&amp;"/"&amp;休日等取得実績調書!$B$43&amp;"/"&amp;休日等取得実績調書!W5,"aaa")</f>
        <v>月</v>
      </c>
      <c r="X42" s="142" t="str">
        <f>TEXT($B$42+2018&amp;"/"&amp;休日等取得実績調書!$B$43&amp;"/"&amp;休日等取得実績調書!X5,"aaa")</f>
        <v>火</v>
      </c>
      <c r="Y42" s="142" t="str">
        <f>TEXT($B$42+2018&amp;"/"&amp;休日等取得実績調書!$B$43&amp;"/"&amp;休日等取得実績調書!Y5,"aaa")</f>
        <v>水</v>
      </c>
      <c r="Z42" s="142" t="str">
        <f>TEXT($B$42+2018&amp;"/"&amp;休日等取得実績調書!$B$43&amp;"/"&amp;休日等取得実績調書!Z5,"aaa")</f>
        <v>木</v>
      </c>
      <c r="AA42" s="142" t="str">
        <f>TEXT($B$42+2018&amp;"/"&amp;休日等取得実績調書!$B$43&amp;"/"&amp;休日等取得実績調書!AA5,"aaa")</f>
        <v>金</v>
      </c>
      <c r="AB42" s="142" t="str">
        <f>TEXT($B$42+2018&amp;"/"&amp;休日等取得実績調書!$B$43&amp;"/"&amp;休日等取得実績調書!AB5,"aaa")</f>
        <v>土</v>
      </c>
      <c r="AC42" s="142" t="str">
        <f>TEXT($B$42+2018&amp;"/"&amp;休日等取得実績調書!$B$43&amp;"/"&amp;休日等取得実績調書!AC5,"aaa")</f>
        <v>日</v>
      </c>
      <c r="AD42" s="142" t="str">
        <f>TEXT($B$42+2018&amp;"/"&amp;休日等取得実績調書!$B$43&amp;"/"&amp;休日等取得実績調書!AD5,"aaa")</f>
        <v>月</v>
      </c>
      <c r="AE42" s="142" t="str">
        <f>TEXT($B$42+2018&amp;"/"&amp;休日等取得実績調書!$B$43&amp;"/"&amp;休日等取得実績調書!AE5,"aaa")</f>
        <v>火</v>
      </c>
      <c r="AF42" s="142" t="str">
        <f>TEXT($B$42+2018&amp;"/"&amp;休日等取得実績調書!$B$43&amp;"/"&amp;休日等取得実績調書!AF5,"aaa")</f>
        <v>水</v>
      </c>
      <c r="AG42" s="142" t="str">
        <f>TEXT($B$42+2018&amp;"/"&amp;休日等取得実績調書!$B$43&amp;"/"&amp;休日等取得実績調書!AG5,"aaa")</f>
        <v>木</v>
      </c>
      <c r="AH42" s="142" t="str">
        <f>TEXT($B$42+2018&amp;"/"&amp;休日等取得実績調書!$B$43&amp;"/"&amp;休日等取得実績調書!AH5,"aaa")</f>
        <v>金</v>
      </c>
      <c r="AI42" s="154" t="str">
        <f>TEXT($B$42+2018&amp;"/"&amp;休日等取得実績調書!$B$43&amp;"/"&amp;休日等取得実績調書!AI5,"aaa")</f>
        <v>土</v>
      </c>
      <c r="AO42" s="50"/>
      <c r="AP42" s="50"/>
      <c r="AQ42" s="50"/>
      <c r="AR42" s="50"/>
      <c r="AS42" s="50"/>
    </row>
    <row r="43" spans="1:45" s="11" customFormat="1" ht="11.1" customHeight="1">
      <c r="A43" s="324"/>
      <c r="B43" s="339">
        <v>1</v>
      </c>
      <c r="C43" s="341" t="s">
        <v>16</v>
      </c>
      <c r="D43" s="21" t="s">
        <v>3</v>
      </c>
      <c r="E43" s="295" t="str">
        <f>IF(休日等取得計画調書!E43=0,"",休日等取得計画調書!E43)</f>
        <v/>
      </c>
      <c r="F43" s="118" t="str">
        <f>IF(休日等取得計画調書!F43=0,"",休日等取得計画調書!F43)</f>
        <v/>
      </c>
      <c r="G43" s="125" t="str">
        <f>IF(休日等取得計画調書!G43=0,"",休日等取得計画調書!G43)</f>
        <v/>
      </c>
      <c r="H43" s="139" t="str">
        <f>IF(休日等取得計画調書!H43=0,"",休日等取得計画調書!H43)</f>
        <v/>
      </c>
      <c r="I43" s="117" t="str">
        <f>IF(休日等取得計画調書!I43=0,"",休日等取得計画調書!I43)</f>
        <v/>
      </c>
      <c r="J43" s="117" t="str">
        <f>IF(休日等取得計画調書!J43=0,"",休日等取得計画調書!J43)</f>
        <v/>
      </c>
      <c r="K43" s="117" t="str">
        <f>IF(休日等取得計画調書!K43=0,"",休日等取得計画調書!K43)</f>
        <v/>
      </c>
      <c r="L43" s="117" t="str">
        <f>IF(休日等取得計画調書!L43=0,"",休日等取得計画調書!L43)</f>
        <v/>
      </c>
      <c r="M43" s="117" t="str">
        <f>IF(休日等取得計画調書!M43=0,"",休日等取得計画調書!M43)</f>
        <v/>
      </c>
      <c r="N43" s="117" t="str">
        <f>IF(休日等取得計画調書!N43=0,"",休日等取得計画調書!N43)</f>
        <v/>
      </c>
      <c r="O43" s="117" t="str">
        <f>IF(休日等取得計画調書!O43=0,"",休日等取得計画調書!O43)</f>
        <v/>
      </c>
      <c r="P43" s="117" t="str">
        <f>IF(休日等取得計画調書!P43=0,"",休日等取得計画調書!P43)</f>
        <v/>
      </c>
      <c r="Q43" s="117" t="str">
        <f>IF(休日等取得計画調書!Q43=0,"",休日等取得計画調書!Q43)</f>
        <v/>
      </c>
      <c r="R43" s="117" t="str">
        <f>IF(休日等取得計画調書!R43=0,"",休日等取得計画調書!R43)</f>
        <v/>
      </c>
      <c r="S43" s="117" t="str">
        <f>IF(休日等取得計画調書!S43=0,"",休日等取得計画調書!S43)</f>
        <v/>
      </c>
      <c r="T43" s="117" t="str">
        <f>IF(休日等取得計画調書!T43=0,"",休日等取得計画調書!T43)</f>
        <v/>
      </c>
      <c r="U43" s="117" t="str">
        <f>IF(休日等取得計画調書!U43=0,"",休日等取得計画調書!U43)</f>
        <v/>
      </c>
      <c r="V43" s="117" t="str">
        <f>IF(休日等取得計画調書!V43=0,"",休日等取得計画調書!V43)</f>
        <v/>
      </c>
      <c r="W43" s="117" t="str">
        <f>IF(休日等取得計画調書!W43=0,"",休日等取得計画調書!W43)</f>
        <v/>
      </c>
      <c r="X43" s="117" t="str">
        <f>IF(休日等取得計画調書!X43=0,"",休日等取得計画調書!X43)</f>
        <v/>
      </c>
      <c r="Y43" s="117" t="str">
        <f>IF(休日等取得計画調書!Y43=0,"",休日等取得計画調書!Y43)</f>
        <v/>
      </c>
      <c r="Z43" s="117" t="str">
        <f>IF(休日等取得計画調書!Z43=0,"",休日等取得計画調書!Z43)</f>
        <v/>
      </c>
      <c r="AA43" s="117" t="str">
        <f>IF(休日等取得計画調書!AA43=0,"",休日等取得計画調書!AA43)</f>
        <v/>
      </c>
      <c r="AB43" s="117" t="str">
        <f>IF(休日等取得計画調書!AB43=0,"",休日等取得計画調書!AB43)</f>
        <v/>
      </c>
      <c r="AC43" s="117" t="str">
        <f>IF(休日等取得計画調書!AC43=0,"",休日等取得計画調書!AC43)</f>
        <v/>
      </c>
      <c r="AD43" s="117" t="str">
        <f>IF(休日等取得計画調書!AD43=0,"",休日等取得計画調書!AD43)</f>
        <v/>
      </c>
      <c r="AE43" s="117" t="str">
        <f>IF(休日等取得計画調書!AE43=0,"",休日等取得計画調書!AE43)</f>
        <v/>
      </c>
      <c r="AF43" s="117" t="str">
        <f>IF(休日等取得計画調書!AF43=0,"",休日等取得計画調書!AF43)</f>
        <v/>
      </c>
      <c r="AG43" s="117" t="str">
        <f>IF(休日等取得計画調書!AG43=0,"",休日等取得計画調書!AG43)</f>
        <v/>
      </c>
      <c r="AH43" s="117" t="str">
        <f>IF(休日等取得計画調書!AH43=0,"",休日等取得計画調書!AH43)</f>
        <v/>
      </c>
      <c r="AI43" s="127" t="str">
        <f>IF(休日等取得計画調書!AI43=0,"",休日等取得計画調書!AI43)</f>
        <v/>
      </c>
      <c r="AL43" s="90" t="s">
        <v>3</v>
      </c>
      <c r="AM43" s="298" t="str">
        <f>IF(COUNTA(休日等取得計画調書!E43:AI43)=0,"",IF(実績調書取得率計算!Y$66=1,"OK",IF(実績調書取得率計算!Y$69=1,"OK","NG")))</f>
        <v/>
      </c>
      <c r="AO43" s="101" t="s">
        <v>110</v>
      </c>
      <c r="AP43" s="50">
        <f>COUNTIFS(E43:AI43,"■")</f>
        <v>0</v>
      </c>
      <c r="AQ43" s="50">
        <f>COUNTIFS(E43:AI43,"休")</f>
        <v>0</v>
      </c>
      <c r="AR43" s="50">
        <f>SUM(AP43:AQ43)</f>
        <v>0</v>
      </c>
      <c r="AS43" s="50"/>
    </row>
    <row r="44" spans="1:45" s="11" customFormat="1" ht="11.1" customHeight="1" thickBot="1">
      <c r="A44" s="324"/>
      <c r="B44" s="339"/>
      <c r="C44" s="341"/>
      <c r="D44" s="21" t="s">
        <v>4</v>
      </c>
      <c r="E44" s="295"/>
      <c r="F44" s="118"/>
      <c r="G44" s="126"/>
      <c r="H44" s="295"/>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20"/>
      <c r="AL44" s="90" t="s">
        <v>4</v>
      </c>
      <c r="AM44" s="299" t="str">
        <f>IF(COUNTA(E44:AI44)=0,"",IF(実績調書取得率計算!Y$67=1,"OK",IF(実績調書取得率計算!Y$70=1,"OK","NG")))</f>
        <v/>
      </c>
      <c r="AO44" s="101" t="s">
        <v>4</v>
      </c>
      <c r="AP44" s="50">
        <f>COUNTIFS(E44:AI44,"◆")</f>
        <v>0</v>
      </c>
      <c r="AQ44" s="50">
        <f>COUNTIFS(E44:AI44,"休")</f>
        <v>0</v>
      </c>
      <c r="AR44" s="50">
        <f>SUM(AP44:AQ44)</f>
        <v>0</v>
      </c>
      <c r="AS44" s="50"/>
    </row>
    <row r="45" spans="1:45" s="11" customFormat="1" ht="11.1" customHeight="1" thickBot="1">
      <c r="A45" s="324"/>
      <c r="B45" s="340"/>
      <c r="C45" s="342"/>
      <c r="D45" s="22"/>
      <c r="E45" s="129"/>
      <c r="F45" s="130"/>
      <c r="G45" s="131"/>
      <c r="H45" s="140"/>
      <c r="I45" s="121"/>
      <c r="J45" s="121"/>
      <c r="K45" s="121"/>
      <c r="L45" s="121"/>
      <c r="M45" s="121"/>
      <c r="N45" s="121"/>
      <c r="O45" s="121"/>
      <c r="P45" s="121"/>
      <c r="Q45" s="121"/>
      <c r="R45" s="141"/>
      <c r="S45" s="121"/>
      <c r="T45" s="121"/>
      <c r="U45" s="121"/>
      <c r="V45" s="121"/>
      <c r="W45" s="121"/>
      <c r="X45" s="121"/>
      <c r="Y45" s="121"/>
      <c r="Z45" s="121"/>
      <c r="AA45" s="121"/>
      <c r="AB45" s="121"/>
      <c r="AC45" s="121"/>
      <c r="AD45" s="121"/>
      <c r="AE45" s="121"/>
      <c r="AF45" s="121"/>
      <c r="AG45" s="121"/>
      <c r="AH45" s="121"/>
      <c r="AI45" s="122"/>
      <c r="AO45" s="50"/>
      <c r="AP45" s="50"/>
      <c r="AQ45" s="50"/>
      <c r="AR45" s="50"/>
      <c r="AS45" s="50"/>
    </row>
    <row r="46" spans="1:45" s="11" customFormat="1" ht="11.1" customHeight="1" thickBot="1">
      <c r="A46" s="324"/>
      <c r="B46" s="334">
        <v>2</v>
      </c>
      <c r="C46" s="332" t="s">
        <v>5</v>
      </c>
      <c r="D46" s="17" t="s">
        <v>2</v>
      </c>
      <c r="E46" s="142" t="str">
        <f>TEXT($B$42+2018&amp;"/"&amp;休日等取得実績調書!$B$46&amp;"/"&amp;休日等取得実績調書!E5,"aaa")</f>
        <v>日</v>
      </c>
      <c r="F46" s="142" t="str">
        <f>TEXT($B$42+2018&amp;"/"&amp;休日等取得実績調書!$B$46&amp;"/"&amp;休日等取得実績調書!F5,"aaa")</f>
        <v>月</v>
      </c>
      <c r="G46" s="142" t="str">
        <f>TEXT($B$42+2018&amp;"/"&amp;休日等取得実績調書!$B$46&amp;"/"&amp;休日等取得実績調書!G5,"aaa")</f>
        <v>火</v>
      </c>
      <c r="H46" s="142" t="str">
        <f>TEXT($B$42+2018&amp;"/"&amp;休日等取得実績調書!$B$46&amp;"/"&amp;休日等取得実績調書!H5,"aaa")</f>
        <v>水</v>
      </c>
      <c r="I46" s="142" t="str">
        <f>TEXT($B$42+2018&amp;"/"&amp;休日等取得実績調書!$B$46&amp;"/"&amp;休日等取得実績調書!I5,"aaa")</f>
        <v>木</v>
      </c>
      <c r="J46" s="142" t="str">
        <f>TEXT($B$42+2018&amp;"/"&amp;休日等取得実績調書!$B$46&amp;"/"&amp;休日等取得実績調書!J5,"aaa")</f>
        <v>金</v>
      </c>
      <c r="K46" s="142" t="str">
        <f>TEXT($B$42+2018&amp;"/"&amp;休日等取得実績調書!$B$46&amp;"/"&amp;休日等取得実績調書!K5,"aaa")</f>
        <v>土</v>
      </c>
      <c r="L46" s="142" t="str">
        <f>TEXT($B$42+2018&amp;"/"&amp;休日等取得実績調書!$B$46&amp;"/"&amp;休日等取得実績調書!L5,"aaa")</f>
        <v>日</v>
      </c>
      <c r="M46" s="142" t="str">
        <f>TEXT($B$42+2018&amp;"/"&amp;休日等取得実績調書!$B$46&amp;"/"&amp;休日等取得実績調書!M5,"aaa")</f>
        <v>月</v>
      </c>
      <c r="N46" s="142" t="str">
        <f>TEXT($B$42+2018&amp;"/"&amp;休日等取得実績調書!$B$46&amp;"/"&amp;休日等取得実績調書!N5,"aaa")</f>
        <v>火</v>
      </c>
      <c r="O46" s="142" t="str">
        <f>TEXT($B$42+2018&amp;"/"&amp;休日等取得実績調書!$B$46&amp;"/"&amp;休日等取得実績調書!O5,"aaa")</f>
        <v>水</v>
      </c>
      <c r="P46" s="142" t="str">
        <f>TEXT($B$42+2018&amp;"/"&amp;休日等取得実績調書!$B$46&amp;"/"&amp;休日等取得実績調書!P5,"aaa")</f>
        <v>木</v>
      </c>
      <c r="Q46" s="142" t="str">
        <f>TEXT($B$42+2018&amp;"/"&amp;休日等取得実績調書!$B$46&amp;"/"&amp;休日等取得実績調書!Q5,"aaa")</f>
        <v>金</v>
      </c>
      <c r="R46" s="142" t="str">
        <f>TEXT($B$42+2018&amp;"/"&amp;休日等取得実績調書!$B$46&amp;"/"&amp;休日等取得実績調書!R5,"aaa")</f>
        <v>土</v>
      </c>
      <c r="S46" s="142" t="str">
        <f>TEXT($B$42+2018&amp;"/"&amp;休日等取得実績調書!$B$46&amp;"/"&amp;休日等取得実績調書!S5,"aaa")</f>
        <v>日</v>
      </c>
      <c r="T46" s="142" t="str">
        <f>TEXT($B$42+2018&amp;"/"&amp;休日等取得実績調書!$B$46&amp;"/"&amp;休日等取得実績調書!T5,"aaa")</f>
        <v>月</v>
      </c>
      <c r="U46" s="142" t="str">
        <f>TEXT($B$42+2018&amp;"/"&amp;休日等取得実績調書!$B$46&amp;"/"&amp;休日等取得実績調書!U5,"aaa")</f>
        <v>火</v>
      </c>
      <c r="V46" s="142" t="str">
        <f>TEXT($B$42+2018&amp;"/"&amp;休日等取得実績調書!$B$46&amp;"/"&amp;休日等取得実績調書!V5,"aaa")</f>
        <v>水</v>
      </c>
      <c r="W46" s="142" t="str">
        <f>TEXT($B$42+2018&amp;"/"&amp;休日等取得実績調書!$B$46&amp;"/"&amp;休日等取得実績調書!W5,"aaa")</f>
        <v>木</v>
      </c>
      <c r="X46" s="142" t="str">
        <f>TEXT($B$42+2018&amp;"/"&amp;休日等取得実績調書!$B$46&amp;"/"&amp;休日等取得実績調書!X5,"aaa")</f>
        <v>金</v>
      </c>
      <c r="Y46" s="142" t="str">
        <f>TEXT($B$42+2018&amp;"/"&amp;休日等取得実績調書!$B$46&amp;"/"&amp;休日等取得実績調書!Y5,"aaa")</f>
        <v>土</v>
      </c>
      <c r="Z46" s="142" t="str">
        <f>TEXT($B$42+2018&amp;"/"&amp;休日等取得実績調書!$B$46&amp;"/"&amp;休日等取得実績調書!Z5,"aaa")</f>
        <v>日</v>
      </c>
      <c r="AA46" s="142" t="str">
        <f>TEXT($B$42+2018&amp;"/"&amp;休日等取得実績調書!$B$46&amp;"/"&amp;休日等取得実績調書!AA5,"aaa")</f>
        <v>月</v>
      </c>
      <c r="AB46" s="142" t="str">
        <f>TEXT($B$42+2018&amp;"/"&amp;休日等取得実績調書!$B$46&amp;"/"&amp;休日等取得実績調書!AB5,"aaa")</f>
        <v>火</v>
      </c>
      <c r="AC46" s="142" t="str">
        <f>TEXT($B$42+2018&amp;"/"&amp;休日等取得実績調書!$B$46&amp;"/"&amp;休日等取得実績調書!AC5,"aaa")</f>
        <v>水</v>
      </c>
      <c r="AD46" s="142" t="str">
        <f>TEXT($B$42+2018&amp;"/"&amp;休日等取得実績調書!$B$46&amp;"/"&amp;休日等取得実績調書!AD5,"aaa")</f>
        <v>木</v>
      </c>
      <c r="AE46" s="142" t="str">
        <f>TEXT($B$42+2018&amp;"/"&amp;休日等取得実績調書!$B$46&amp;"/"&amp;休日等取得実績調書!AE5,"aaa")</f>
        <v>金</v>
      </c>
      <c r="AF46" s="142" t="str">
        <f>TEXT($B$42+2018&amp;"/"&amp;休日等取得実績調書!$B$46&amp;"/"&amp;休日等取得実績調書!AF5,"aaa")</f>
        <v>土</v>
      </c>
      <c r="AG46" s="142" t="str">
        <f>IF(MOD(B42+2018,4)=0,TEXT($B$42+2018&amp;"/"&amp;休日等取得実績調書!$B$46&amp;"/"&amp;休日等取得実績調書!AG5,"aaa"),"")</f>
        <v/>
      </c>
      <c r="AH46" s="155"/>
      <c r="AI46" s="144"/>
      <c r="AO46" s="50"/>
      <c r="AP46" s="50"/>
      <c r="AQ46" s="50"/>
      <c r="AR46" s="50"/>
      <c r="AS46" s="50"/>
    </row>
    <row r="47" spans="1:45" s="11" customFormat="1" ht="11.1" customHeight="1">
      <c r="A47" s="324"/>
      <c r="B47" s="335"/>
      <c r="C47" s="328"/>
      <c r="D47" s="10" t="s">
        <v>3</v>
      </c>
      <c r="E47" s="118" t="str">
        <f>IF(休日等取得計画調書!E47=0,"",休日等取得計画調書!E47)</f>
        <v/>
      </c>
      <c r="F47" s="118" t="str">
        <f>IF(休日等取得計画調書!F47=0,"",休日等取得計画調書!F47)</f>
        <v/>
      </c>
      <c r="G47" s="118" t="str">
        <f>IF(休日等取得計画調書!G47=0,"",休日等取得計画調書!G47)</f>
        <v/>
      </c>
      <c r="H47" s="118" t="str">
        <f>IF(休日等取得計画調書!H47=0,"",休日等取得計画調書!H47)</f>
        <v/>
      </c>
      <c r="I47" s="118" t="str">
        <f>IF(休日等取得計画調書!I47=0,"",休日等取得計画調書!I47)</f>
        <v/>
      </c>
      <c r="J47" s="118" t="str">
        <f>IF(休日等取得計画調書!J47=0,"",休日等取得計画調書!J47)</f>
        <v/>
      </c>
      <c r="K47" s="118" t="str">
        <f>IF(休日等取得計画調書!K47=0,"",休日等取得計画調書!K47)</f>
        <v/>
      </c>
      <c r="L47" s="118" t="str">
        <f>IF(休日等取得計画調書!L47=0,"",休日等取得計画調書!L47)</f>
        <v/>
      </c>
      <c r="M47" s="118" t="str">
        <f>IF(休日等取得計画調書!M47=0,"",休日等取得計画調書!M47)</f>
        <v/>
      </c>
      <c r="N47" s="118" t="str">
        <f>IF(休日等取得計画調書!N47=0,"",休日等取得計画調書!N47)</f>
        <v/>
      </c>
      <c r="O47" s="118" t="str">
        <f>IF(休日等取得計画調書!O47=0,"",休日等取得計画調書!O47)</f>
        <v/>
      </c>
      <c r="P47" s="118" t="str">
        <f>IF(休日等取得計画調書!P47=0,"",休日等取得計画調書!P47)</f>
        <v/>
      </c>
      <c r="Q47" s="118" t="str">
        <f>IF(休日等取得計画調書!Q47=0,"",休日等取得計画調書!Q47)</f>
        <v/>
      </c>
      <c r="R47" s="118" t="str">
        <f>IF(休日等取得計画調書!R47=0,"",休日等取得計画調書!R47)</f>
        <v/>
      </c>
      <c r="S47" s="118" t="str">
        <f>IF(休日等取得計画調書!S47=0,"",休日等取得計画調書!S47)</f>
        <v/>
      </c>
      <c r="T47" s="118" t="str">
        <f>IF(休日等取得計画調書!T47=0,"",休日等取得計画調書!T47)</f>
        <v/>
      </c>
      <c r="U47" s="118" t="str">
        <f>IF(休日等取得計画調書!U47=0,"",休日等取得計画調書!U47)</f>
        <v/>
      </c>
      <c r="V47" s="118" t="str">
        <f>IF(休日等取得計画調書!V47=0,"",休日等取得計画調書!V47)</f>
        <v/>
      </c>
      <c r="W47" s="118" t="str">
        <f>IF(休日等取得計画調書!W47=0,"",休日等取得計画調書!W47)</f>
        <v/>
      </c>
      <c r="X47" s="118" t="str">
        <f>IF(休日等取得計画調書!X47=0,"",休日等取得計画調書!X47)</f>
        <v/>
      </c>
      <c r="Y47" s="118" t="str">
        <f>IF(休日等取得計画調書!Y47=0,"",休日等取得計画調書!Y47)</f>
        <v/>
      </c>
      <c r="Z47" s="118" t="str">
        <f>IF(休日等取得計画調書!Z47=0,"",休日等取得計画調書!Z47)</f>
        <v/>
      </c>
      <c r="AA47" s="118" t="str">
        <f>IF(休日等取得計画調書!AA47=0,"",休日等取得計画調書!AA47)</f>
        <v/>
      </c>
      <c r="AB47" s="118" t="str">
        <f>IF(休日等取得計画調書!AB47=0,"",休日等取得計画調書!AB47)</f>
        <v/>
      </c>
      <c r="AC47" s="118" t="str">
        <f>IF(休日等取得計画調書!AC47=0,"",休日等取得計画調書!AC47)</f>
        <v/>
      </c>
      <c r="AD47" s="118" t="str">
        <f>IF(休日等取得計画調書!AD47=0,"",休日等取得計画調書!AD47)</f>
        <v/>
      </c>
      <c r="AE47" s="118" t="str">
        <f>IF(休日等取得計画調書!AE47=0,"",休日等取得計画調書!AE47)</f>
        <v/>
      </c>
      <c r="AF47" s="118" t="str">
        <f>IF(休日等取得計画調書!AF47=0,"",休日等取得計画調書!AF47)</f>
        <v/>
      </c>
      <c r="AG47" s="118" t="str">
        <f>IF(休日等取得計画調書!AG47=0,"",休日等取得計画調書!AG47)</f>
        <v/>
      </c>
      <c r="AH47" s="306"/>
      <c r="AI47" s="305"/>
      <c r="AL47" s="90" t="s">
        <v>3</v>
      </c>
      <c r="AM47" s="298" t="str">
        <f>IF(COUNTA(休日等取得計画調書!E47:AI47)=0,"",IF(実績調書取得率計算!AA$66=1,"OK",IF(実績調書取得率計算!AA$69=1,"OK","NG")))</f>
        <v/>
      </c>
      <c r="AO47" s="101" t="s">
        <v>110</v>
      </c>
      <c r="AP47" s="50">
        <f>COUNTIFS(E47:AI47,"■")</f>
        <v>0</v>
      </c>
      <c r="AQ47" s="50">
        <f>COUNTIFS(E47:AI47,"休")</f>
        <v>0</v>
      </c>
      <c r="AR47" s="50">
        <f>SUM(AP47:AQ47)</f>
        <v>0</v>
      </c>
      <c r="AS47" s="50"/>
    </row>
    <row r="48" spans="1:45" s="11" customFormat="1" ht="10.5" customHeight="1" thickBot="1">
      <c r="A48" s="324"/>
      <c r="B48" s="335"/>
      <c r="C48" s="328"/>
      <c r="D48" s="10" t="s">
        <v>4</v>
      </c>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20"/>
      <c r="AL48" s="90" t="s">
        <v>4</v>
      </c>
      <c r="AM48" s="299" t="str">
        <f>IF(COUNTA(E48:AI48)=0,"",IF(実績調書取得率計算!AA$67=1,"OK",IF(実績調書取得率計算!AA$70=1,"OK","NG")))</f>
        <v/>
      </c>
      <c r="AO48" s="101" t="s">
        <v>4</v>
      </c>
      <c r="AP48" s="50">
        <f>COUNTIFS(E48:AI48,"◆")</f>
        <v>0</v>
      </c>
      <c r="AQ48" s="50">
        <f>COUNTIFS(E48:AI48,"休")</f>
        <v>0</v>
      </c>
      <c r="AR48" s="50">
        <f>SUM(AP48:AQ48)</f>
        <v>0</v>
      </c>
      <c r="AS48" s="50"/>
    </row>
    <row r="49" spans="1:46" s="11" customFormat="1" ht="11.1" customHeight="1">
      <c r="A49" s="324"/>
      <c r="B49" s="336"/>
      <c r="C49" s="333"/>
      <c r="D49" s="12"/>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33"/>
      <c r="AO49" s="50"/>
      <c r="AP49" s="50"/>
      <c r="AQ49" s="50"/>
      <c r="AR49" s="50"/>
      <c r="AS49" s="50"/>
    </row>
    <row r="50" spans="1:46" s="11" customFormat="1" ht="11.1" customHeight="1" thickBot="1">
      <c r="A50" s="324"/>
      <c r="B50" s="343">
        <v>3</v>
      </c>
      <c r="C50" s="327" t="s">
        <v>5</v>
      </c>
      <c r="D50" s="13" t="s">
        <v>2</v>
      </c>
      <c r="E50" s="142" t="str">
        <f>TEXT($B$42+2018&amp;"/"&amp;休日等取得実績調書!$B$50&amp;"/"&amp;休日等取得実績調書!E5,"aaa")</f>
        <v>日</v>
      </c>
      <c r="F50" s="142" t="str">
        <f>TEXT($B$42+2018&amp;"/"&amp;休日等取得実績調書!$B$50&amp;"/"&amp;休日等取得実績調書!F5,"aaa")</f>
        <v>月</v>
      </c>
      <c r="G50" s="142" t="str">
        <f>TEXT($B$42+2018&amp;"/"&amp;休日等取得実績調書!$B$50&amp;"/"&amp;休日等取得実績調書!G5,"aaa")</f>
        <v>火</v>
      </c>
      <c r="H50" s="142" t="str">
        <f>TEXT($B$42+2018&amp;"/"&amp;休日等取得実績調書!$B$50&amp;"/"&amp;休日等取得実績調書!H5,"aaa")</f>
        <v>水</v>
      </c>
      <c r="I50" s="142" t="str">
        <f>TEXT($B$42+2018&amp;"/"&amp;休日等取得実績調書!$B$50&amp;"/"&amp;休日等取得実績調書!I5,"aaa")</f>
        <v>木</v>
      </c>
      <c r="J50" s="142" t="str">
        <f>TEXT($B$42+2018&amp;"/"&amp;休日等取得実績調書!$B$50&amp;"/"&amp;休日等取得実績調書!J5,"aaa")</f>
        <v>金</v>
      </c>
      <c r="K50" s="142" t="str">
        <f>TEXT($B$42+2018&amp;"/"&amp;休日等取得実績調書!$B$50&amp;"/"&amp;休日等取得実績調書!K5,"aaa")</f>
        <v>土</v>
      </c>
      <c r="L50" s="142" t="str">
        <f>TEXT($B$42+2018&amp;"/"&amp;休日等取得実績調書!$B$50&amp;"/"&amp;休日等取得実績調書!L5,"aaa")</f>
        <v>日</v>
      </c>
      <c r="M50" s="142" t="str">
        <f>TEXT($B$42+2018&amp;"/"&amp;休日等取得実績調書!$B$50&amp;"/"&amp;休日等取得実績調書!M5,"aaa")</f>
        <v>月</v>
      </c>
      <c r="N50" s="142" t="str">
        <f>TEXT($B$42+2018&amp;"/"&amp;休日等取得実績調書!$B$50&amp;"/"&amp;休日等取得実績調書!N5,"aaa")</f>
        <v>火</v>
      </c>
      <c r="O50" s="142" t="str">
        <f>TEXT($B$42+2018&amp;"/"&amp;休日等取得実績調書!$B$50&amp;"/"&amp;休日等取得実績調書!O5,"aaa")</f>
        <v>水</v>
      </c>
      <c r="P50" s="142" t="str">
        <f>TEXT($B$42+2018&amp;"/"&amp;休日等取得実績調書!$B$50&amp;"/"&amp;休日等取得実績調書!P5,"aaa")</f>
        <v>木</v>
      </c>
      <c r="Q50" s="142" t="str">
        <f>TEXT($B$42+2018&amp;"/"&amp;休日等取得実績調書!$B$50&amp;"/"&amp;休日等取得実績調書!Q5,"aaa")</f>
        <v>金</v>
      </c>
      <c r="R50" s="142" t="str">
        <f>TEXT($B$42+2018&amp;"/"&amp;休日等取得実績調書!$B$50&amp;"/"&amp;休日等取得実績調書!R5,"aaa")</f>
        <v>土</v>
      </c>
      <c r="S50" s="142" t="str">
        <f>TEXT($B$42+2018&amp;"/"&amp;休日等取得実績調書!$B$50&amp;"/"&amp;休日等取得実績調書!S5,"aaa")</f>
        <v>日</v>
      </c>
      <c r="T50" s="142" t="str">
        <f>TEXT($B$42+2018&amp;"/"&amp;休日等取得実績調書!$B$50&amp;"/"&amp;休日等取得実績調書!T5,"aaa")</f>
        <v>月</v>
      </c>
      <c r="U50" s="142" t="str">
        <f>TEXT($B$42+2018&amp;"/"&amp;休日等取得実績調書!$B$50&amp;"/"&amp;休日等取得実績調書!U5,"aaa")</f>
        <v>火</v>
      </c>
      <c r="V50" s="142" t="str">
        <f>TEXT($B$42+2018&amp;"/"&amp;休日等取得実績調書!$B$50&amp;"/"&amp;休日等取得実績調書!V5,"aaa")</f>
        <v>水</v>
      </c>
      <c r="W50" s="142" t="str">
        <f>TEXT($B$42+2018&amp;"/"&amp;休日等取得実績調書!$B$50&amp;"/"&amp;休日等取得実績調書!W5,"aaa")</f>
        <v>木</v>
      </c>
      <c r="X50" s="142" t="str">
        <f>TEXT($B$42+2018&amp;"/"&amp;休日等取得実績調書!$B$50&amp;"/"&amp;休日等取得実績調書!X5,"aaa")</f>
        <v>金</v>
      </c>
      <c r="Y50" s="142" t="str">
        <f>TEXT($B$42+2018&amp;"/"&amp;休日等取得実績調書!$B$50&amp;"/"&amp;休日等取得実績調書!Y5,"aaa")</f>
        <v>土</v>
      </c>
      <c r="Z50" s="142" t="str">
        <f>TEXT($B$42+2018&amp;"/"&amp;休日等取得実績調書!$B$50&amp;"/"&amp;休日等取得実績調書!Z5,"aaa")</f>
        <v>日</v>
      </c>
      <c r="AA50" s="142" t="str">
        <f>TEXT($B$42+2018&amp;"/"&amp;休日等取得実績調書!$B$50&amp;"/"&amp;休日等取得実績調書!AA5,"aaa")</f>
        <v>月</v>
      </c>
      <c r="AB50" s="142" t="str">
        <f>TEXT($B$42+2018&amp;"/"&amp;休日等取得実績調書!$B$50&amp;"/"&amp;休日等取得実績調書!AB5,"aaa")</f>
        <v>火</v>
      </c>
      <c r="AC50" s="142" t="str">
        <f>TEXT($B$42+2018&amp;"/"&amp;休日等取得実績調書!$B$50&amp;"/"&amp;休日等取得実績調書!AC5,"aaa")</f>
        <v>水</v>
      </c>
      <c r="AD50" s="142" t="str">
        <f>TEXT($B$42+2018&amp;"/"&amp;休日等取得実績調書!$B$50&amp;"/"&amp;休日等取得実績調書!AD5,"aaa")</f>
        <v>木</v>
      </c>
      <c r="AE50" s="142" t="str">
        <f>TEXT($B$42+2018&amp;"/"&amp;休日等取得実績調書!$B$50&amp;"/"&amp;休日等取得実績調書!AE5,"aaa")</f>
        <v>金</v>
      </c>
      <c r="AF50" s="142" t="str">
        <f>TEXT($B$42+2018&amp;"/"&amp;休日等取得実績調書!$B$50&amp;"/"&amp;休日等取得実績調書!AF5,"aaa")</f>
        <v>土</v>
      </c>
      <c r="AG50" s="142" t="str">
        <f>TEXT($B$42+2018&amp;"/"&amp;休日等取得実績調書!$B$50&amp;"/"&amp;休日等取得実績調書!AG5,"aaa")</f>
        <v>日</v>
      </c>
      <c r="AH50" s="142" t="str">
        <f>TEXT($B$42+2018&amp;"/"&amp;休日等取得実績調書!$B$50&amp;"/"&amp;休日等取得実績調書!AH5,"aaa")</f>
        <v>月</v>
      </c>
      <c r="AI50" s="143" t="str">
        <f>TEXT($B$42+2018&amp;"/"&amp;休日等取得実績調書!$B$50&amp;"/"&amp;休日等取得実績調書!AI5,"aaa")</f>
        <v>火</v>
      </c>
      <c r="AO50" s="50"/>
      <c r="AP50" s="50"/>
      <c r="AQ50" s="50"/>
      <c r="AR50" s="50"/>
      <c r="AS50" s="50"/>
    </row>
    <row r="51" spans="1:46" s="11" customFormat="1" ht="11.1" customHeight="1">
      <c r="A51" s="324"/>
      <c r="B51" s="335"/>
      <c r="C51" s="328"/>
      <c r="D51" s="10" t="s">
        <v>3</v>
      </c>
      <c r="E51" s="118" t="str">
        <f>IF(休日等取得計画調書!E51=0,"",休日等取得計画調書!E51)</f>
        <v/>
      </c>
      <c r="F51" s="118" t="str">
        <f>IF(休日等取得計画調書!F51=0,"",休日等取得計画調書!F51)</f>
        <v/>
      </c>
      <c r="G51" s="118" t="str">
        <f>IF(休日等取得計画調書!G51=0,"",休日等取得計画調書!G51)</f>
        <v/>
      </c>
      <c r="H51" s="118" t="str">
        <f>IF(休日等取得計画調書!H51=0,"",休日等取得計画調書!H51)</f>
        <v/>
      </c>
      <c r="I51" s="118" t="str">
        <f>IF(休日等取得計画調書!I51=0,"",休日等取得計画調書!I51)</f>
        <v/>
      </c>
      <c r="J51" s="118" t="str">
        <f>IF(休日等取得計画調書!J51=0,"",休日等取得計画調書!J51)</f>
        <v/>
      </c>
      <c r="K51" s="118" t="str">
        <f>IF(休日等取得計画調書!K51=0,"",休日等取得計画調書!K51)</f>
        <v/>
      </c>
      <c r="L51" s="118" t="str">
        <f>IF(休日等取得計画調書!L51=0,"",休日等取得計画調書!L51)</f>
        <v/>
      </c>
      <c r="M51" s="118" t="str">
        <f>IF(休日等取得計画調書!M51=0,"",休日等取得計画調書!M51)</f>
        <v/>
      </c>
      <c r="N51" s="118" t="str">
        <f>IF(休日等取得計画調書!N51=0,"",休日等取得計画調書!N51)</f>
        <v/>
      </c>
      <c r="O51" s="118" t="str">
        <f>IF(休日等取得計画調書!O51=0,"",休日等取得計画調書!O51)</f>
        <v/>
      </c>
      <c r="P51" s="118" t="str">
        <f>IF(休日等取得計画調書!P51=0,"",休日等取得計画調書!P51)</f>
        <v/>
      </c>
      <c r="Q51" s="118" t="str">
        <f>IF(休日等取得計画調書!Q51=0,"",休日等取得計画調書!Q51)</f>
        <v/>
      </c>
      <c r="R51" s="118" t="str">
        <f>IF(休日等取得計画調書!R51=0,"",休日等取得計画調書!R51)</f>
        <v/>
      </c>
      <c r="S51" s="118" t="str">
        <f>IF(休日等取得計画調書!S51=0,"",休日等取得計画調書!S51)</f>
        <v/>
      </c>
      <c r="T51" s="118" t="str">
        <f>IF(休日等取得計画調書!T51=0,"",休日等取得計画調書!T51)</f>
        <v/>
      </c>
      <c r="U51" s="118" t="str">
        <f>IF(休日等取得計画調書!U51=0,"",休日等取得計画調書!U51)</f>
        <v/>
      </c>
      <c r="V51" s="118" t="str">
        <f>IF(休日等取得計画調書!V51=0,"",休日等取得計画調書!V51)</f>
        <v/>
      </c>
      <c r="W51" s="118" t="str">
        <f>IF(休日等取得計画調書!W51=0,"",休日等取得計画調書!W51)</f>
        <v/>
      </c>
      <c r="X51" s="118" t="str">
        <f>IF(休日等取得計画調書!X51=0,"",休日等取得計画調書!X51)</f>
        <v/>
      </c>
      <c r="Y51" s="118" t="str">
        <f>IF(休日等取得計画調書!Y51=0,"",休日等取得計画調書!Y51)</f>
        <v/>
      </c>
      <c r="Z51" s="118" t="str">
        <f>IF(休日等取得計画調書!Z51=0,"",休日等取得計画調書!Z51)</f>
        <v/>
      </c>
      <c r="AA51" s="118" t="str">
        <f>IF(休日等取得計画調書!AA51=0,"",休日等取得計画調書!AA51)</f>
        <v/>
      </c>
      <c r="AB51" s="118" t="str">
        <f>IF(休日等取得計画調書!AB51=0,"",休日等取得計画調書!AB51)</f>
        <v/>
      </c>
      <c r="AC51" s="118" t="str">
        <f>IF(休日等取得計画調書!AC51=0,"",休日等取得計画調書!AC51)</f>
        <v/>
      </c>
      <c r="AD51" s="118" t="str">
        <f>IF(休日等取得計画調書!AD51=0,"",休日等取得計画調書!AD51)</f>
        <v/>
      </c>
      <c r="AE51" s="118" t="str">
        <f>IF(休日等取得計画調書!AE51=0,"",休日等取得計画調書!AE51)</f>
        <v/>
      </c>
      <c r="AF51" s="118" t="str">
        <f>IF(休日等取得計画調書!AF51=0,"",休日等取得計画調書!AF51)</f>
        <v/>
      </c>
      <c r="AG51" s="118" t="str">
        <f>IF(休日等取得計画調書!AG51=0,"",休日等取得計画調書!AG51)</f>
        <v/>
      </c>
      <c r="AH51" s="118" t="str">
        <f>IF(休日等取得計画調書!AH51=0,"",休日等取得計画調書!AH51)</f>
        <v/>
      </c>
      <c r="AI51" s="120" t="str">
        <f>IF(休日等取得計画調書!AI51=0,"",休日等取得計画調書!AI51)</f>
        <v/>
      </c>
      <c r="AL51" s="90" t="s">
        <v>3</v>
      </c>
      <c r="AM51" s="298" t="str">
        <f>IF(COUNTA(休日等取得計画調書!E51:AI51)=0,"",IF(実績調書取得率計算!AC$66=1,"OK",IF(実績調書取得率計算!AC$69=1,"OK","NG")))</f>
        <v/>
      </c>
      <c r="AO51" s="101" t="s">
        <v>110</v>
      </c>
      <c r="AP51" s="50">
        <f>COUNTIFS(E51:AI51,"■")</f>
        <v>0</v>
      </c>
      <c r="AQ51" s="50">
        <f>COUNTIFS(E51:AI51,"休")</f>
        <v>0</v>
      </c>
      <c r="AR51" s="50">
        <f>SUM(AP51:AQ51)</f>
        <v>0</v>
      </c>
      <c r="AS51" s="50"/>
    </row>
    <row r="52" spans="1:46" s="11" customFormat="1" ht="11.1" customHeight="1" thickBot="1">
      <c r="A52" s="324"/>
      <c r="B52" s="335"/>
      <c r="C52" s="328"/>
      <c r="D52" s="10" t="s">
        <v>4</v>
      </c>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20"/>
      <c r="AL52" s="90" t="s">
        <v>4</v>
      </c>
      <c r="AM52" s="299" t="str">
        <f>IF(COUNTA(E52:AI52)=0,"",IF(実績調書取得率計算!AA$67=1,"OK",IF(実績調書取得率計算!AA$70=1,"OK","NG")))</f>
        <v/>
      </c>
      <c r="AO52" s="101" t="s">
        <v>4</v>
      </c>
      <c r="AP52" s="50">
        <f>COUNTIFS(E52:AI52,"◆")</f>
        <v>0</v>
      </c>
      <c r="AQ52" s="50">
        <f>COUNTIFS(E52:AI52,"休")</f>
        <v>0</v>
      </c>
      <c r="AR52" s="50">
        <f>SUM(AP52:AQ52)</f>
        <v>0</v>
      </c>
      <c r="AS52" s="50"/>
    </row>
    <row r="53" spans="1:46" s="11" customFormat="1" ht="11.1" customHeight="1">
      <c r="A53" s="324"/>
      <c r="B53" s="344"/>
      <c r="C53" s="329"/>
      <c r="D53" s="16"/>
      <c r="E53" s="121"/>
      <c r="F53" s="121"/>
      <c r="G53" s="121"/>
      <c r="H53" s="121"/>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1"/>
      <c r="AG53" s="121"/>
      <c r="AH53" s="121"/>
      <c r="AI53" s="122"/>
      <c r="AO53" s="50"/>
      <c r="AP53" s="50"/>
      <c r="AQ53" s="50"/>
      <c r="AR53" s="50"/>
      <c r="AS53" s="50"/>
    </row>
    <row r="54" spans="1:46" s="11" customFormat="1" ht="11.1" customHeight="1">
      <c r="A54" s="324"/>
      <c r="AO54" s="50"/>
      <c r="AP54" s="50"/>
      <c r="AQ54" s="50"/>
      <c r="AR54" s="50"/>
      <c r="AS54" s="50"/>
    </row>
    <row r="55" spans="1:46" s="11" customFormat="1" ht="11.1" customHeight="1">
      <c r="A55" s="324"/>
      <c r="B55" s="11" t="s">
        <v>111</v>
      </c>
      <c r="N55" s="29" t="s">
        <v>40</v>
      </c>
      <c r="O55" s="29"/>
      <c r="P55" s="29"/>
      <c r="Q55" s="29"/>
      <c r="R55" s="29"/>
      <c r="S55" s="29"/>
      <c r="T55" s="29"/>
      <c r="U55" s="29"/>
      <c r="V55" s="29"/>
      <c r="W55" s="29"/>
      <c r="X55" s="29"/>
      <c r="Y55" s="29"/>
      <c r="Z55" s="29"/>
      <c r="AA55" s="29"/>
      <c r="AB55" s="29"/>
      <c r="AC55" s="29"/>
      <c r="AO55" s="51" t="s">
        <v>112</v>
      </c>
      <c r="AP55" s="50">
        <f t="shared" ref="AP55:AR56" si="0">SUM(AP7,AP11,AP15,AP19,AP23,AP27,AP31,AP35,AP39,AP43,AP47,AP51)</f>
        <v>0</v>
      </c>
      <c r="AQ55" s="50">
        <f t="shared" si="0"/>
        <v>0</v>
      </c>
      <c r="AR55" s="50">
        <f t="shared" si="0"/>
        <v>0</v>
      </c>
      <c r="AS55" s="50"/>
    </row>
    <row r="56" spans="1:46" s="11" customFormat="1" ht="11.1" customHeight="1">
      <c r="A56" s="324"/>
      <c r="L56" s="33"/>
      <c r="N56" s="29"/>
      <c r="O56" s="29"/>
      <c r="P56" s="29" t="s">
        <v>49</v>
      </c>
      <c r="Q56" s="29"/>
      <c r="R56" s="29"/>
      <c r="S56" s="29" t="s">
        <v>25</v>
      </c>
      <c r="T56" s="29"/>
      <c r="U56" s="29"/>
      <c r="V56" s="29"/>
      <c r="W56" s="29"/>
      <c r="X56" s="29"/>
      <c r="Y56" s="29"/>
      <c r="Z56" s="347" t="str">
        <f>休日等取得計画調書!Z56</f>
        <v/>
      </c>
      <c r="AA56" s="348"/>
      <c r="AB56" s="348"/>
      <c r="AC56" s="349"/>
      <c r="AO56" s="101" t="s">
        <v>113</v>
      </c>
      <c r="AP56" s="50">
        <f t="shared" si="0"/>
        <v>0</v>
      </c>
      <c r="AQ56" s="50">
        <f t="shared" si="0"/>
        <v>0</v>
      </c>
      <c r="AR56" s="50">
        <f t="shared" si="0"/>
        <v>0</v>
      </c>
      <c r="AS56" s="51"/>
      <c r="AT56" s="23"/>
    </row>
    <row r="57" spans="1:46" s="11" customFormat="1" ht="11.1" customHeight="1">
      <c r="A57" s="324"/>
      <c r="B57" s="24" t="s">
        <v>45</v>
      </c>
      <c r="C57" s="25"/>
      <c r="D57" s="25"/>
      <c r="E57" s="25"/>
      <c r="F57" s="25"/>
      <c r="G57" s="25"/>
      <c r="H57" s="25"/>
      <c r="I57" s="25"/>
      <c r="J57" s="25"/>
      <c r="K57" s="25"/>
      <c r="L57" s="25"/>
      <c r="M57" s="26"/>
      <c r="N57" s="29"/>
      <c r="O57" s="29"/>
      <c r="P57" s="29" t="s">
        <v>64</v>
      </c>
      <c r="Q57" s="29"/>
      <c r="R57" s="29"/>
      <c r="S57" s="29" t="s">
        <v>25</v>
      </c>
      <c r="T57" s="44" t="s">
        <v>19</v>
      </c>
      <c r="U57" s="32"/>
      <c r="V57" s="32" t="s">
        <v>23</v>
      </c>
      <c r="W57" s="44" t="s">
        <v>52</v>
      </c>
      <c r="X57" s="44"/>
      <c r="Y57" s="44"/>
      <c r="Z57" s="29"/>
      <c r="AA57" s="29"/>
      <c r="AB57" s="29"/>
      <c r="AC57" s="29"/>
      <c r="AP57" s="102" t="s">
        <v>20</v>
      </c>
      <c r="AQ57" s="102" t="s">
        <v>42</v>
      </c>
      <c r="AR57" s="102" t="s">
        <v>35</v>
      </c>
      <c r="AS57" s="102" t="s">
        <v>48</v>
      </c>
    </row>
    <row r="58" spans="1:46" s="11" customFormat="1" ht="11.1" customHeight="1">
      <c r="A58" s="324"/>
      <c r="B58" s="30" t="s">
        <v>114</v>
      </c>
      <c r="M58" s="26"/>
      <c r="N58" s="29"/>
      <c r="O58" s="29"/>
      <c r="P58" s="29"/>
      <c r="Q58" s="29"/>
      <c r="R58" s="29"/>
      <c r="S58" s="29" t="s">
        <v>25</v>
      </c>
      <c r="T58" s="29">
        <f>AQ55</f>
        <v>0</v>
      </c>
      <c r="U58" s="29" t="s">
        <v>33</v>
      </c>
      <c r="V58" s="32" t="s">
        <v>23</v>
      </c>
      <c r="W58" s="29">
        <f>AR55</f>
        <v>0</v>
      </c>
      <c r="X58" s="29" t="s">
        <v>33</v>
      </c>
      <c r="Y58" s="29"/>
      <c r="Z58" s="29"/>
      <c r="AA58" s="29"/>
      <c r="AB58" s="29"/>
      <c r="AC58" s="29"/>
      <c r="AG58" s="351" t="s">
        <v>53</v>
      </c>
      <c r="AH58" s="351"/>
      <c r="AI58" s="351"/>
      <c r="AJ58" s="351"/>
    </row>
    <row r="59" spans="1:46" s="11" customFormat="1" ht="11.1" customHeight="1">
      <c r="A59" s="324"/>
      <c r="B59" s="30" t="s">
        <v>115</v>
      </c>
      <c r="M59" s="26"/>
      <c r="N59" s="29"/>
      <c r="O59" s="29"/>
      <c r="P59" s="29"/>
      <c r="Q59" s="29"/>
      <c r="R59" s="29"/>
      <c r="S59" s="29" t="s">
        <v>25</v>
      </c>
      <c r="T59" s="350" t="str">
        <f>IF(W58=0,"",T58/W58)</f>
        <v/>
      </c>
      <c r="U59" s="350"/>
      <c r="V59" s="29"/>
      <c r="W59" s="29"/>
      <c r="X59" s="45" t="s">
        <v>26</v>
      </c>
      <c r="Y59" s="29"/>
      <c r="Z59" s="347" t="str">
        <f>休日等取得計画調書!Z59</f>
        <v/>
      </c>
      <c r="AA59" s="348"/>
      <c r="AB59" s="348"/>
      <c r="AC59" s="349"/>
      <c r="AE59" s="37"/>
      <c r="AF59" s="374" t="s">
        <v>116</v>
      </c>
      <c r="AG59" s="374"/>
      <c r="AH59" s="374"/>
      <c r="AI59" s="374"/>
      <c r="AJ59" s="374"/>
      <c r="AO59" s="367" t="s">
        <v>50</v>
      </c>
      <c r="AP59" s="368"/>
      <c r="AQ59" s="368"/>
      <c r="AR59" s="369"/>
      <c r="AS59" s="23"/>
      <c r="AT59" s="23"/>
    </row>
    <row r="60" spans="1:46" s="11" customFormat="1" ht="11.1" customHeight="1">
      <c r="A60" s="324"/>
      <c r="B60" s="30" t="s">
        <v>117</v>
      </c>
      <c r="M60" s="26"/>
      <c r="N60" s="29"/>
      <c r="O60" s="29"/>
      <c r="P60" s="29"/>
      <c r="Q60" s="29"/>
      <c r="R60" s="29"/>
      <c r="S60" s="29"/>
      <c r="T60" s="29"/>
      <c r="U60" s="29"/>
      <c r="V60" s="29"/>
      <c r="W60" s="29"/>
      <c r="X60" s="29"/>
      <c r="Y60" s="29"/>
      <c r="Z60" s="29"/>
      <c r="AA60" s="29"/>
      <c r="AB60" s="29"/>
      <c r="AC60" s="29"/>
      <c r="AF60" s="374" t="s">
        <v>55</v>
      </c>
      <c r="AG60" s="374"/>
      <c r="AH60" s="374"/>
      <c r="AI60" s="374"/>
      <c r="AJ60" s="374"/>
      <c r="AO60" s="356" t="s">
        <v>51</v>
      </c>
      <c r="AP60" s="351"/>
      <c r="AQ60" s="351"/>
      <c r="AR60" s="357"/>
      <c r="AS60" s="23" t="s">
        <v>59</v>
      </c>
      <c r="AT60" s="23"/>
    </row>
    <row r="61" spans="1:46" s="11" customFormat="1" ht="11.1" customHeight="1">
      <c r="A61" s="324"/>
      <c r="B61" s="30" t="s">
        <v>118</v>
      </c>
      <c r="M61" s="26"/>
      <c r="N61" s="29" t="s">
        <v>63</v>
      </c>
      <c r="O61" s="29"/>
      <c r="P61" s="29"/>
      <c r="Q61" s="29"/>
      <c r="R61" s="29"/>
      <c r="S61" s="29"/>
      <c r="T61" s="29"/>
      <c r="U61" s="29"/>
      <c r="V61" s="29"/>
      <c r="W61" s="29"/>
      <c r="X61" s="29"/>
      <c r="Y61" s="29"/>
      <c r="Z61" s="29"/>
      <c r="AA61" s="29"/>
      <c r="AB61" s="29"/>
      <c r="AC61" s="29"/>
      <c r="AN61" s="103" t="s">
        <v>119</v>
      </c>
      <c r="AO61" s="55" t="s">
        <v>120</v>
      </c>
      <c r="AP61" s="58"/>
      <c r="AQ61" s="58"/>
      <c r="AR61" s="56"/>
    </row>
    <row r="62" spans="1:46" s="11" customFormat="1" ht="11.1" customHeight="1">
      <c r="A62" s="324"/>
      <c r="B62" s="30" t="s">
        <v>121</v>
      </c>
      <c r="M62" s="26"/>
      <c r="N62" s="29"/>
      <c r="O62" s="29"/>
      <c r="P62" s="29" t="s">
        <v>49</v>
      </c>
      <c r="Q62" s="29"/>
      <c r="R62" s="29"/>
      <c r="S62" s="29" t="s">
        <v>25</v>
      </c>
      <c r="T62" s="29"/>
      <c r="U62" s="29"/>
      <c r="V62" s="29"/>
      <c r="W62" s="29"/>
      <c r="X62" s="29"/>
      <c r="Y62" s="29"/>
      <c r="Z62" s="347" t="str">
        <f>IF(T65="","",IF(実績調書取得率計算!OM11=0,"",IF(実績調書取得率計算!DX19=0,IF(実績調書取得率計算!AF74=0,"月単位での４週８休達成",IF(T65&gt;=0.28571,"通期での４週８休達成","未達成")),IF(実績調書取得率計算!DX31=0,"完全週休２日（土日）達成",IF(実績調書取得率計算!AF74=0,"月単位での４週８休達成",IF(T65&gt;=0.28571,"通期での４週８休達成","未達成"))))))</f>
        <v/>
      </c>
      <c r="AA62" s="348"/>
      <c r="AB62" s="348"/>
      <c r="AC62" s="349"/>
      <c r="AF62" s="365" t="s">
        <v>122</v>
      </c>
      <c r="AG62" s="365"/>
      <c r="AH62" s="365"/>
      <c r="AI62" s="365"/>
      <c r="AJ62" s="365"/>
      <c r="AO62" s="55" t="s">
        <v>56</v>
      </c>
      <c r="AP62" s="58"/>
      <c r="AQ62" s="58"/>
      <c r="AR62" s="56"/>
      <c r="AS62" s="37" t="s">
        <v>60</v>
      </c>
    </row>
    <row r="63" spans="1:46" s="11" customFormat="1" ht="11.1" customHeight="1">
      <c r="A63" s="324"/>
      <c r="B63" s="46"/>
      <c r="C63" s="25"/>
      <c r="D63" s="25"/>
      <c r="E63" s="25"/>
      <c r="F63" s="25"/>
      <c r="G63" s="25"/>
      <c r="H63" s="25"/>
      <c r="I63" s="25"/>
      <c r="J63" s="25"/>
      <c r="K63" s="25"/>
      <c r="L63" s="25"/>
      <c r="N63" s="29"/>
      <c r="O63" s="29"/>
      <c r="P63" s="29" t="s">
        <v>64</v>
      </c>
      <c r="Q63" s="29"/>
      <c r="R63" s="29"/>
      <c r="S63" s="29" t="s">
        <v>25</v>
      </c>
      <c r="T63" s="44" t="s">
        <v>19</v>
      </c>
      <c r="U63" s="32"/>
      <c r="V63" s="32" t="s">
        <v>23</v>
      </c>
      <c r="W63" s="44" t="s">
        <v>52</v>
      </c>
      <c r="X63" s="44"/>
      <c r="Y63" s="44"/>
      <c r="Z63" s="29"/>
      <c r="AA63" s="29"/>
      <c r="AB63" s="29"/>
      <c r="AC63" s="29"/>
      <c r="AF63" s="366" t="s">
        <v>123</v>
      </c>
      <c r="AG63" s="366"/>
      <c r="AH63" s="366"/>
      <c r="AI63" s="366"/>
      <c r="AJ63" s="366"/>
      <c r="AO63" s="55" t="s">
        <v>57</v>
      </c>
      <c r="AP63" s="104"/>
      <c r="AQ63" s="104"/>
      <c r="AR63" s="57"/>
      <c r="AS63" s="37" t="s">
        <v>61</v>
      </c>
    </row>
    <row r="64" spans="1:46" s="11" customFormat="1" ht="11.1" customHeight="1">
      <c r="A64" s="324"/>
      <c r="N64" s="29"/>
      <c r="O64" s="29"/>
      <c r="P64" s="29"/>
      <c r="Q64" s="29"/>
      <c r="R64" s="29"/>
      <c r="S64" s="29" t="s">
        <v>25</v>
      </c>
      <c r="T64" s="29">
        <f>AQ56</f>
        <v>0</v>
      </c>
      <c r="U64" s="29" t="s">
        <v>33</v>
      </c>
      <c r="V64" s="32" t="s">
        <v>23</v>
      </c>
      <c r="W64" s="29">
        <f>AR56</f>
        <v>0</v>
      </c>
      <c r="X64" s="29" t="s">
        <v>33</v>
      </c>
      <c r="Y64" s="29"/>
      <c r="Z64" s="29"/>
      <c r="AA64" s="29"/>
      <c r="AB64" s="29"/>
      <c r="AC64" s="29"/>
      <c r="AO64" s="52"/>
      <c r="AP64" s="53"/>
      <c r="AQ64" s="53"/>
      <c r="AR64" s="54"/>
    </row>
    <row r="65" spans="1:47" s="11" customFormat="1" ht="11.1" customHeight="1">
      <c r="A65" s="324"/>
      <c r="N65" s="29"/>
      <c r="O65" s="29"/>
      <c r="P65" s="29"/>
      <c r="Q65" s="29"/>
      <c r="R65" s="29"/>
      <c r="S65" s="29" t="s">
        <v>25</v>
      </c>
      <c r="T65" s="350" t="str">
        <f>IF(W64=0,"",T64/W64)</f>
        <v/>
      </c>
      <c r="U65" s="350"/>
      <c r="V65" s="29"/>
      <c r="W65" s="29"/>
      <c r="X65" s="45" t="s">
        <v>26</v>
      </c>
      <c r="Y65" s="29"/>
      <c r="Z65" s="347" t="str">
        <f>IF(T65="","",IF(T65&gt;=AP69,AL69,IF(AND(T65&gt;=AP68,T65&lt;AQ68),AL68,IF(AND(T65&gt;=AP67,T65&lt;AQ67),AL67,"再確認"))))</f>
        <v/>
      </c>
      <c r="AA65" s="348"/>
      <c r="AB65" s="348"/>
      <c r="AC65" s="349"/>
    </row>
    <row r="66" spans="1:47" s="11" customFormat="1" ht="15" customHeight="1">
      <c r="A66" s="324"/>
      <c r="N66" s="29"/>
      <c r="O66" s="29"/>
      <c r="P66" s="29"/>
      <c r="Q66" s="29"/>
      <c r="R66" s="29"/>
      <c r="S66" s="29"/>
      <c r="T66" s="307"/>
      <c r="U66" s="307"/>
      <c r="V66" s="29"/>
      <c r="W66" s="29"/>
      <c r="X66" s="45"/>
      <c r="Y66" s="29"/>
      <c r="Z66" s="308"/>
      <c r="AA66" s="308"/>
      <c r="AB66" s="308"/>
      <c r="AC66" s="308"/>
    </row>
    <row r="67" spans="1:47" s="11" customFormat="1" ht="3" hidden="1" customHeight="1">
      <c r="A67" s="324"/>
      <c r="AL67" s="23" t="s">
        <v>256</v>
      </c>
      <c r="AO67" s="37"/>
      <c r="AP67" s="11">
        <v>0.21428</v>
      </c>
      <c r="AQ67" s="11">
        <v>0.25</v>
      </c>
      <c r="AR67" s="103" t="s">
        <v>254</v>
      </c>
    </row>
    <row r="68" spans="1:47" s="11" customFormat="1" ht="17.25" hidden="1" customHeight="1">
      <c r="AL68" s="23" t="s">
        <v>255</v>
      </c>
      <c r="AO68" s="37"/>
      <c r="AP68" s="11">
        <v>0.25</v>
      </c>
      <c r="AQ68" s="11">
        <v>0.28571000000000002</v>
      </c>
      <c r="AR68" s="103" t="s">
        <v>253</v>
      </c>
    </row>
    <row r="69" spans="1:47" s="11" customFormat="1" ht="17.25" hidden="1" customHeight="1">
      <c r="AL69" s="23" t="s">
        <v>54</v>
      </c>
      <c r="AP69" s="11">
        <v>0.28571000000000002</v>
      </c>
      <c r="AR69" s="103" t="s">
        <v>252</v>
      </c>
    </row>
    <row r="70" spans="1:47" s="11" customFormat="1" ht="17.25" customHeight="1">
      <c r="AL70" s="23"/>
      <c r="AS70" s="103"/>
    </row>
    <row r="71" spans="1:47" s="11" customFormat="1" ht="17.25" customHeight="1">
      <c r="AL71" s="23"/>
      <c r="AO71" s="37"/>
    </row>
    <row r="72" spans="1:47" s="11" customFormat="1" ht="0.75" customHeight="1">
      <c r="U72" s="370" t="s">
        <v>124</v>
      </c>
      <c r="V72" s="370"/>
      <c r="Z72" s="370" t="s">
        <v>124</v>
      </c>
      <c r="AA72" s="371"/>
    </row>
    <row r="73" spans="1:47" s="11" customFormat="1" ht="2.25" hidden="1" customHeight="1">
      <c r="P73" s="23" t="s">
        <v>6</v>
      </c>
      <c r="R73" s="23" t="s">
        <v>29</v>
      </c>
      <c r="T73" s="27"/>
      <c r="U73" s="372">
        <v>45411</v>
      </c>
      <c r="V73" s="372"/>
      <c r="W73" s="23" t="s">
        <v>1</v>
      </c>
      <c r="X73" s="23" t="s">
        <v>14</v>
      </c>
      <c r="Z73" s="373">
        <v>45685</v>
      </c>
      <c r="AA73" s="373"/>
      <c r="AB73" s="28"/>
      <c r="AE73" s="29">
        <f>Z73-U73+1</f>
        <v>275</v>
      </c>
      <c r="AF73" s="23" t="s">
        <v>21</v>
      </c>
    </row>
    <row r="74" spans="1:47" ht="17.25" hidden="1" customHeight="1" thickTop="1" thickBot="1">
      <c r="N74" s="11"/>
      <c r="O74" s="11"/>
      <c r="P74" s="23" t="s">
        <v>15</v>
      </c>
      <c r="Q74" s="11"/>
      <c r="R74" s="11"/>
      <c r="S74" s="31"/>
      <c r="T74" s="23" t="s">
        <v>18</v>
      </c>
      <c r="U74" s="11"/>
      <c r="V74" s="35"/>
      <c r="W74" s="11"/>
      <c r="X74" s="11"/>
      <c r="Y74" s="23"/>
      <c r="Z74" s="11"/>
      <c r="AA74" s="11"/>
      <c r="AB74" s="11"/>
      <c r="AC74" s="11"/>
      <c r="AD74" s="11"/>
      <c r="AE74" s="23">
        <v>9</v>
      </c>
      <c r="AF74" s="23" t="s">
        <v>21</v>
      </c>
      <c r="AG74" s="11"/>
      <c r="AH74" s="11"/>
      <c r="AI74" s="11"/>
      <c r="AJ74" s="11"/>
      <c r="AK74" s="11"/>
      <c r="AL74" s="11"/>
      <c r="AM74" s="11"/>
      <c r="AO74" s="23" t="s">
        <v>125</v>
      </c>
      <c r="AT74">
        <f>6/28</f>
        <v>0.21428571428571427</v>
      </c>
      <c r="AU74" s="105" t="s">
        <v>126</v>
      </c>
    </row>
    <row r="75" spans="1:47" ht="17.25" hidden="1" customHeight="1" thickTop="1">
      <c r="N75" s="11"/>
      <c r="O75" s="11"/>
      <c r="P75" s="23" t="s">
        <v>15</v>
      </c>
      <c r="Q75" s="11"/>
      <c r="R75" s="11"/>
      <c r="S75" s="11"/>
      <c r="T75" s="11"/>
      <c r="U75" s="23" t="s">
        <v>17</v>
      </c>
      <c r="V75" s="11"/>
      <c r="W75" s="11"/>
      <c r="X75" s="11"/>
      <c r="Y75" s="11"/>
      <c r="Z75" s="11"/>
      <c r="AA75" s="11"/>
      <c r="AB75" s="11"/>
      <c r="AC75" s="11"/>
      <c r="AD75" s="11"/>
      <c r="AE75" s="23">
        <v>9</v>
      </c>
      <c r="AF75" s="23" t="s">
        <v>21</v>
      </c>
      <c r="AG75" s="11"/>
      <c r="AH75" s="11"/>
      <c r="AI75" s="11"/>
      <c r="AJ75" s="11"/>
      <c r="AK75" s="11"/>
      <c r="AL75" s="11"/>
      <c r="AM75" s="11"/>
      <c r="AO75" s="23" t="s">
        <v>127</v>
      </c>
      <c r="AT75">
        <f>7/28</f>
        <v>0.25</v>
      </c>
      <c r="AU75" s="105" t="s">
        <v>128</v>
      </c>
    </row>
    <row r="76" spans="1:47" ht="17.25" hidden="1" customHeight="1">
      <c r="N76" s="11"/>
      <c r="O76" s="11"/>
      <c r="P76" s="23" t="s">
        <v>37</v>
      </c>
      <c r="Q76" s="11"/>
      <c r="R76" s="11"/>
      <c r="S76" s="11"/>
      <c r="T76" s="29"/>
      <c r="U76" s="29"/>
      <c r="V76" s="11"/>
      <c r="W76" s="32">
        <f>AE73</f>
        <v>275</v>
      </c>
      <c r="X76" s="32" t="s">
        <v>30</v>
      </c>
      <c r="Y76" s="32">
        <f>AE74</f>
        <v>9</v>
      </c>
      <c r="Z76" s="32" t="s">
        <v>30</v>
      </c>
      <c r="AA76" s="32">
        <f>AE75</f>
        <v>9</v>
      </c>
      <c r="AB76" s="32" t="s">
        <v>31</v>
      </c>
      <c r="AC76" s="29"/>
      <c r="AD76" s="29"/>
      <c r="AE76" s="29">
        <f>W76-Y76-AA76</f>
        <v>257</v>
      </c>
      <c r="AF76" s="23" t="s">
        <v>21</v>
      </c>
      <c r="AG76" s="11"/>
      <c r="AH76" s="11"/>
      <c r="AI76" s="11"/>
      <c r="AJ76" s="11"/>
      <c r="AK76" s="11"/>
      <c r="AL76" s="11"/>
      <c r="AM76" s="11"/>
      <c r="AO76" s="23" t="s">
        <v>129</v>
      </c>
      <c r="AT76">
        <f>8/28</f>
        <v>0.2857142857142857</v>
      </c>
      <c r="AU76" s="105" t="s">
        <v>130</v>
      </c>
    </row>
    <row r="77" spans="1:47" ht="17.25" hidden="1" customHeight="1">
      <c r="N77" s="11"/>
      <c r="O77" s="11"/>
      <c r="P77" s="23" t="s">
        <v>19</v>
      </c>
      <c r="Q77" s="11"/>
      <c r="R77" s="11"/>
      <c r="S77" s="11"/>
      <c r="T77" s="11"/>
      <c r="U77" s="11"/>
      <c r="V77" s="11"/>
      <c r="W77" s="11"/>
      <c r="X77" s="11"/>
      <c r="Y77" s="11"/>
      <c r="Z77" s="11"/>
      <c r="AA77" s="11"/>
      <c r="AB77" s="11"/>
      <c r="AC77" s="11"/>
      <c r="AD77" s="11"/>
      <c r="AE77" s="29">
        <f>AQ55</f>
        <v>0</v>
      </c>
      <c r="AF77" s="23" t="s">
        <v>33</v>
      </c>
      <c r="AG77" s="11"/>
      <c r="AH77" s="11"/>
      <c r="AI77" s="11"/>
      <c r="AJ77" s="11"/>
      <c r="AK77" s="11"/>
      <c r="AL77" s="11"/>
      <c r="AM77" s="11"/>
    </row>
    <row r="78" spans="1:47" ht="0.75" hidden="1" customHeight="1">
      <c r="N78" s="11"/>
      <c r="O78" s="34" t="s">
        <v>22</v>
      </c>
      <c r="P78" s="34"/>
      <c r="Q78" s="34"/>
      <c r="R78" s="35" t="s">
        <v>19</v>
      </c>
      <c r="S78" s="35"/>
      <c r="T78" s="35" t="s">
        <v>23</v>
      </c>
      <c r="U78" s="34" t="s">
        <v>24</v>
      </c>
      <c r="V78" s="34"/>
      <c r="W78" s="34"/>
      <c r="X78" s="34"/>
      <c r="Y78" s="35" t="s">
        <v>25</v>
      </c>
      <c r="Z78" s="11">
        <f>AE77</f>
        <v>0</v>
      </c>
      <c r="AA78" s="35" t="s">
        <v>23</v>
      </c>
      <c r="AB78" s="11">
        <f>AE76</f>
        <v>257</v>
      </c>
      <c r="AC78" s="35" t="s">
        <v>25</v>
      </c>
      <c r="AD78" s="346">
        <f>Z78/AB78</f>
        <v>0</v>
      </c>
      <c r="AE78" s="346"/>
      <c r="AF78" s="35" t="s">
        <v>26</v>
      </c>
      <c r="AG78" s="23" t="str">
        <f>IF(AD78&gt;=$AT$76,$AU$76,IF(AND(AD78&gt;=$AT$75,AD78&lt;$AT$76),$AU$75,IF(AND(AD78&gt;=$AT$74,AD78&lt;$AT$75),$AU$74,"該当なし")))</f>
        <v>該当なし</v>
      </c>
      <c r="AH78" s="11"/>
      <c r="AK78" s="11"/>
      <c r="AL78" s="11"/>
      <c r="AM78" s="11"/>
      <c r="AO78" s="23" t="s">
        <v>28</v>
      </c>
      <c r="AP78" s="23" t="s">
        <v>38</v>
      </c>
    </row>
    <row r="79" spans="1:47" ht="17.25" hidden="1" customHeight="1">
      <c r="N79" s="11"/>
      <c r="O79" s="34"/>
      <c r="P79" s="34"/>
      <c r="Q79" s="34"/>
      <c r="R79" s="34"/>
      <c r="S79" s="11"/>
      <c r="T79" s="11"/>
      <c r="U79" s="11"/>
      <c r="V79" s="11"/>
      <c r="W79" s="11"/>
      <c r="X79" s="23"/>
      <c r="Y79" s="11"/>
      <c r="Z79" s="11"/>
      <c r="AA79" s="11"/>
      <c r="AB79" s="11"/>
      <c r="AC79" s="11"/>
      <c r="AD79" s="11"/>
      <c r="AE79" s="11"/>
      <c r="AF79" s="11"/>
      <c r="AG79" s="11"/>
      <c r="AH79" s="11"/>
      <c r="AI79" s="11"/>
      <c r="AJ79" s="11"/>
      <c r="AK79" s="11"/>
      <c r="AL79" s="11"/>
      <c r="AM79" s="11"/>
    </row>
    <row r="80" spans="1:47" ht="17.25" hidden="1" customHeight="1">
      <c r="N80" s="23" t="s">
        <v>41</v>
      </c>
      <c r="O80" s="11"/>
      <c r="P80" s="11"/>
      <c r="Q80" s="11"/>
      <c r="R80" s="11"/>
      <c r="S80" s="11"/>
      <c r="T80" s="11"/>
      <c r="U80" s="370" t="s">
        <v>124</v>
      </c>
      <c r="V80" s="370"/>
      <c r="W80" s="11"/>
      <c r="X80" s="11"/>
      <c r="Y80" s="11"/>
      <c r="Z80" s="370" t="s">
        <v>124</v>
      </c>
      <c r="AA80" s="371"/>
      <c r="AB80" s="11"/>
      <c r="AC80" s="11"/>
      <c r="AD80" s="11"/>
      <c r="AE80" s="11"/>
      <c r="AF80" s="11"/>
      <c r="AG80" s="11"/>
      <c r="AH80" s="11"/>
      <c r="AI80" s="11"/>
      <c r="AJ80" s="11"/>
      <c r="AK80" s="11"/>
      <c r="AL80" s="11"/>
      <c r="AM80" s="11"/>
    </row>
    <row r="81" spans="14:42" ht="17.25" hidden="1" customHeight="1">
      <c r="N81" s="11"/>
      <c r="O81" s="11"/>
      <c r="P81" s="23" t="s">
        <v>6</v>
      </c>
      <c r="Q81" s="11"/>
      <c r="R81" s="23" t="s">
        <v>131</v>
      </c>
      <c r="S81" s="11"/>
      <c r="T81" s="27"/>
      <c r="U81" s="372">
        <v>45418</v>
      </c>
      <c r="V81" s="372"/>
      <c r="W81" s="23" t="s">
        <v>1</v>
      </c>
      <c r="X81" s="23" t="s">
        <v>132</v>
      </c>
      <c r="Y81" s="11"/>
      <c r="Z81" s="373">
        <v>45685</v>
      </c>
      <c r="AA81" s="373"/>
      <c r="AB81" s="28"/>
      <c r="AC81" s="11"/>
      <c r="AD81" s="11"/>
      <c r="AE81" s="29">
        <f>Z81-U81+1</f>
        <v>268</v>
      </c>
      <c r="AF81" s="23" t="s">
        <v>21</v>
      </c>
      <c r="AG81" s="11"/>
      <c r="AH81" s="11"/>
      <c r="AI81" s="11"/>
      <c r="AJ81" s="11"/>
      <c r="AK81" s="11"/>
      <c r="AL81" s="11"/>
      <c r="AM81" s="11"/>
    </row>
    <row r="82" spans="14:42" ht="17.25" hidden="1" customHeight="1" thickTop="1" thickBot="1">
      <c r="N82" s="11"/>
      <c r="O82" s="11"/>
      <c r="P82" s="23" t="s">
        <v>15</v>
      </c>
      <c r="Q82" s="11"/>
      <c r="R82" s="11"/>
      <c r="S82" s="31"/>
      <c r="T82" s="23" t="s">
        <v>133</v>
      </c>
      <c r="U82" s="11"/>
      <c r="V82" s="35"/>
      <c r="W82" s="11"/>
      <c r="X82" s="11"/>
      <c r="Y82" s="23"/>
      <c r="Z82" s="11"/>
      <c r="AA82" s="11"/>
      <c r="AB82" s="11"/>
      <c r="AC82" s="11"/>
      <c r="AD82" s="11"/>
      <c r="AE82" s="23">
        <v>9</v>
      </c>
      <c r="AF82" s="23" t="s">
        <v>21</v>
      </c>
      <c r="AG82" s="11"/>
      <c r="AH82" s="11"/>
      <c r="AI82" s="11"/>
      <c r="AJ82" s="11"/>
      <c r="AK82" s="11"/>
      <c r="AL82" s="11"/>
      <c r="AM82" s="11"/>
    </row>
    <row r="83" spans="14:42" ht="17.25" hidden="1" customHeight="1" thickTop="1">
      <c r="O83" s="11"/>
      <c r="P83" s="23" t="s">
        <v>15</v>
      </c>
      <c r="Q83" s="11"/>
      <c r="R83" s="11"/>
      <c r="S83" s="11"/>
      <c r="T83" s="11"/>
      <c r="U83" s="23" t="s">
        <v>17</v>
      </c>
      <c r="V83" s="11"/>
      <c r="W83" s="11"/>
      <c r="X83" s="11"/>
      <c r="Y83" s="11"/>
      <c r="Z83" s="11"/>
      <c r="AA83" s="11"/>
      <c r="AB83" s="11"/>
      <c r="AC83" s="11"/>
      <c r="AD83" s="11"/>
      <c r="AE83" s="23">
        <v>9</v>
      </c>
      <c r="AF83" s="23" t="s">
        <v>21</v>
      </c>
      <c r="AG83" s="11"/>
      <c r="AH83" s="11"/>
      <c r="AI83" s="11"/>
      <c r="AJ83" s="11"/>
    </row>
    <row r="84" spans="14:42" ht="17.25" hidden="1" customHeight="1">
      <c r="O84" s="11"/>
      <c r="P84" s="23" t="s">
        <v>37</v>
      </c>
      <c r="Q84" s="11"/>
      <c r="R84" s="11"/>
      <c r="S84" s="11"/>
      <c r="T84" s="29"/>
      <c r="U84" s="29"/>
      <c r="V84" s="11"/>
      <c r="W84" s="32">
        <f>AE81</f>
        <v>268</v>
      </c>
      <c r="X84" s="32" t="s">
        <v>30</v>
      </c>
      <c r="Y84" s="32">
        <f>AE82</f>
        <v>9</v>
      </c>
      <c r="Z84" s="32" t="s">
        <v>30</v>
      </c>
      <c r="AA84" s="32">
        <f>AE83</f>
        <v>9</v>
      </c>
      <c r="AB84" s="32" t="s">
        <v>31</v>
      </c>
      <c r="AC84" s="29"/>
      <c r="AD84" s="29"/>
      <c r="AE84" s="29">
        <f>W84-Y84-AA84</f>
        <v>250</v>
      </c>
      <c r="AF84" s="23" t="s">
        <v>21</v>
      </c>
      <c r="AG84" s="11"/>
      <c r="AH84" s="11"/>
      <c r="AI84" s="11"/>
      <c r="AJ84" s="11"/>
    </row>
    <row r="85" spans="14:42" ht="17.25" hidden="1" customHeight="1">
      <c r="O85" s="11"/>
      <c r="P85" s="23" t="s">
        <v>19</v>
      </c>
      <c r="Q85" s="11"/>
      <c r="R85" s="11"/>
      <c r="S85" s="11"/>
      <c r="T85" s="11"/>
      <c r="U85" s="11"/>
      <c r="V85" s="11"/>
      <c r="W85" s="11"/>
      <c r="X85" s="11"/>
      <c r="Y85" s="11"/>
      <c r="Z85" s="11"/>
      <c r="AA85" s="11"/>
      <c r="AB85" s="11"/>
      <c r="AC85" s="11"/>
      <c r="AD85" s="11"/>
      <c r="AE85" s="29">
        <f>AQ56</f>
        <v>0</v>
      </c>
      <c r="AF85" s="23" t="s">
        <v>33</v>
      </c>
      <c r="AG85" s="11"/>
      <c r="AH85" s="11"/>
      <c r="AI85" s="11"/>
      <c r="AJ85" s="11"/>
    </row>
    <row r="86" spans="14:42" ht="17.25" hidden="1" customHeight="1">
      <c r="O86" s="34" t="s">
        <v>22</v>
      </c>
      <c r="P86" s="34"/>
      <c r="Q86" s="34"/>
      <c r="R86" s="35" t="s">
        <v>19</v>
      </c>
      <c r="S86" s="35"/>
      <c r="T86" s="35" t="s">
        <v>23</v>
      </c>
      <c r="U86" s="34" t="s">
        <v>24</v>
      </c>
      <c r="V86" s="34"/>
      <c r="W86" s="34"/>
      <c r="X86" s="34"/>
      <c r="Y86" s="35" t="s">
        <v>25</v>
      </c>
      <c r="Z86" s="11">
        <f>AE85</f>
        <v>0</v>
      </c>
      <c r="AA86" s="35" t="s">
        <v>23</v>
      </c>
      <c r="AB86" s="11">
        <f>AE84</f>
        <v>250</v>
      </c>
      <c r="AC86" s="35" t="s">
        <v>25</v>
      </c>
      <c r="AD86" s="346">
        <f>Z86/AB86</f>
        <v>0</v>
      </c>
      <c r="AE86" s="346"/>
      <c r="AF86" s="35" t="s">
        <v>26</v>
      </c>
      <c r="AG86" s="23" t="str">
        <f>IF(AD86&gt;=$AT$76,$AU$76,IF(AND(AD86&gt;=$AT$75,AD86&lt;$AT$76),$AU$75,IF(AND(AD86&gt;=$AT$74,AD86&lt;$AT$75),$AU$74,"該当なし")))</f>
        <v>該当なし</v>
      </c>
      <c r="AH86" s="11"/>
      <c r="AO86" s="23"/>
      <c r="AP86" s="23"/>
    </row>
    <row r="87" spans="14:42" ht="17.25" customHeight="1"/>
    <row r="88" spans="14:42" ht="17.25" customHeight="1"/>
    <row r="89" spans="14:42" ht="17.25" customHeight="1"/>
  </sheetData>
  <mergeCells count="62">
    <mergeCell ref="AL1:AL2"/>
    <mergeCell ref="AD86:AE86"/>
    <mergeCell ref="U72:V72"/>
    <mergeCell ref="Z72:AA72"/>
    <mergeCell ref="U73:V73"/>
    <mergeCell ref="Z73:AA73"/>
    <mergeCell ref="AD78:AE78"/>
    <mergeCell ref="U80:V80"/>
    <mergeCell ref="Z80:AA80"/>
    <mergeCell ref="U81:V81"/>
    <mergeCell ref="Z81:AA81"/>
    <mergeCell ref="T65:U65"/>
    <mergeCell ref="Z65:AC65"/>
    <mergeCell ref="AF60:AJ60"/>
    <mergeCell ref="AF59:AJ59"/>
    <mergeCell ref="Z56:AC56"/>
    <mergeCell ref="AO60:AR60"/>
    <mergeCell ref="Z62:AC62"/>
    <mergeCell ref="AF62:AJ62"/>
    <mergeCell ref="AF63:AJ63"/>
    <mergeCell ref="B34:B37"/>
    <mergeCell ref="C34:C37"/>
    <mergeCell ref="B38:B41"/>
    <mergeCell ref="C38:C41"/>
    <mergeCell ref="AO59:AR59"/>
    <mergeCell ref="B42:C42"/>
    <mergeCell ref="B43:B45"/>
    <mergeCell ref="C43:C45"/>
    <mergeCell ref="B46:B49"/>
    <mergeCell ref="C46:C49"/>
    <mergeCell ref="B50:B53"/>
    <mergeCell ref="C50:C53"/>
    <mergeCell ref="Z59:AC59"/>
    <mergeCell ref="AO3:AS3"/>
    <mergeCell ref="B5:D5"/>
    <mergeCell ref="B6:C6"/>
    <mergeCell ref="B7:B9"/>
    <mergeCell ref="C7:C9"/>
    <mergeCell ref="AC3:AE3"/>
    <mergeCell ref="AF3:AI3"/>
    <mergeCell ref="B3:C3"/>
    <mergeCell ref="D3:J3"/>
    <mergeCell ref="K3:N3"/>
    <mergeCell ref="P3:S3"/>
    <mergeCell ref="B10:B13"/>
    <mergeCell ref="C10:C13"/>
    <mergeCell ref="A1:A67"/>
    <mergeCell ref="B1:AG1"/>
    <mergeCell ref="B14:B17"/>
    <mergeCell ref="C14:C17"/>
    <mergeCell ref="U3:W3"/>
    <mergeCell ref="X3:AA3"/>
    <mergeCell ref="B18:B21"/>
    <mergeCell ref="C18:C21"/>
    <mergeCell ref="B22:B25"/>
    <mergeCell ref="C22:C25"/>
    <mergeCell ref="B26:B29"/>
    <mergeCell ref="C26:C29"/>
    <mergeCell ref="B30:B33"/>
    <mergeCell ref="C30:C33"/>
    <mergeCell ref="AG58:AJ58"/>
    <mergeCell ref="T59:U59"/>
  </mergeCells>
  <phoneticPr fontId="3"/>
  <conditionalFormatting sqref="E6:P6">
    <cfRule type="expression" dxfId="28" priority="37">
      <formula>"weekday($E$6:$P$9)=7"</formula>
    </cfRule>
  </conditionalFormatting>
  <conditionalFormatting sqref="E23:AI25">
    <cfRule type="expression" dxfId="27" priority="27">
      <formula>E$22="土"</formula>
    </cfRule>
    <cfRule type="expression" dxfId="26" priority="28">
      <formula>E$22="日"</formula>
    </cfRule>
  </conditionalFormatting>
  <conditionalFormatting sqref="E27:AI29">
    <cfRule type="expression" dxfId="25" priority="25">
      <formula>E$26="土"</formula>
    </cfRule>
    <cfRule type="expression" dxfId="24" priority="26">
      <formula>E$26="日"</formula>
    </cfRule>
  </conditionalFormatting>
  <conditionalFormatting sqref="E31:AI33">
    <cfRule type="expression" dxfId="23" priority="23">
      <formula>E$30="土"</formula>
    </cfRule>
    <cfRule type="expression" dxfId="22" priority="24">
      <formula>E$30="日"</formula>
    </cfRule>
  </conditionalFormatting>
  <conditionalFormatting sqref="E35:AI37">
    <cfRule type="expression" dxfId="21" priority="21">
      <formula>E$34="土"</formula>
    </cfRule>
    <cfRule type="expression" dxfId="20" priority="22">
      <formula>E$34="日"</formula>
    </cfRule>
  </conditionalFormatting>
  <conditionalFormatting sqref="E39:AI41">
    <cfRule type="expression" dxfId="19" priority="19">
      <formula>E$38="土"</formula>
    </cfRule>
    <cfRule type="expression" dxfId="18" priority="20">
      <formula>E$38="日"</formula>
    </cfRule>
  </conditionalFormatting>
  <conditionalFormatting sqref="E43:AI45">
    <cfRule type="expression" dxfId="17" priority="17">
      <formula>E$42="土"</formula>
    </cfRule>
    <cfRule type="expression" dxfId="16" priority="18">
      <formula>E$42="日"</formula>
    </cfRule>
  </conditionalFormatting>
  <conditionalFormatting sqref="E47:AI49">
    <cfRule type="expression" dxfId="15" priority="15">
      <formula>E$46="土"</formula>
    </cfRule>
    <cfRule type="expression" dxfId="14" priority="16">
      <formula>E$46="日"</formula>
    </cfRule>
  </conditionalFormatting>
  <conditionalFormatting sqref="E51:AI53">
    <cfRule type="expression" dxfId="13" priority="13">
      <formula>E$50="土"</formula>
    </cfRule>
    <cfRule type="expression" dxfId="12" priority="14">
      <formula>E$50="日"</formula>
    </cfRule>
  </conditionalFormatting>
  <conditionalFormatting sqref="E7:AI9">
    <cfRule type="expression" dxfId="11" priority="7">
      <formula>E$6="土"</formula>
    </cfRule>
    <cfRule type="expression" dxfId="10" priority="8">
      <formula>E$6="日"</formula>
    </cfRule>
  </conditionalFormatting>
  <conditionalFormatting sqref="E11:AI13">
    <cfRule type="expression" dxfId="9" priority="5">
      <formula>E$10="土"</formula>
    </cfRule>
    <cfRule type="expression" dxfId="8" priority="6">
      <formula>E$10="日"</formula>
    </cfRule>
  </conditionalFormatting>
  <conditionalFormatting sqref="E15:AI17">
    <cfRule type="expression" dxfId="7" priority="3">
      <formula>E$14="土"</formula>
    </cfRule>
    <cfRule type="expression" dxfId="6" priority="4">
      <formula>E$14="日"</formula>
    </cfRule>
  </conditionalFormatting>
  <conditionalFormatting sqref="E19:AI21">
    <cfRule type="expression" dxfId="5" priority="1">
      <formula>E$18="土"</formula>
    </cfRule>
    <cfRule type="expression" dxfId="4" priority="2">
      <formula>E$18="日"</formula>
    </cfRule>
  </conditionalFormatting>
  <dataValidations disablePrompts="1" count="1">
    <dataValidation type="list" allowBlank="1" showInputMessage="1" showErrorMessage="1" sqref="E8:AI8 E12:AI12 E16:AH16 E20:AI20 E24:AI24 E28:AI28 E32:AI32 E36:AH36 E40:AI40 E44:AI44 E48:AG48 E52:AI52" xr:uid="{B2D2E1AF-D354-4385-920C-049F4A69078F}">
      <formula1>$AN$2:$AO$2</formula1>
    </dataValidation>
  </dataValidations>
  <pageMargins left="0.70866141732283472" right="0.70866141732283472" top="0.74803149606299213" bottom="0.51181102362204722" header="0.31496062992125984" footer="0.31496062992125984"/>
  <pageSetup paperSize="9" scale="69" orientation="landscape" verticalDpi="1200" r:id="rId1"/>
  <colBreaks count="1" manualBreakCount="1">
    <brk id="36" max="66"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F7B1C-D7E9-49C6-94C3-549E3B3C56BC}">
  <sheetPr>
    <tabColor theme="0" tint="-0.34998626667073579"/>
  </sheetPr>
  <dimension ref="B2:ON75"/>
  <sheetViews>
    <sheetView zoomScaleNormal="100" workbookViewId="0">
      <selection activeCell="D10" sqref="D10"/>
    </sheetView>
  </sheetViews>
  <sheetFormatPr defaultColWidth="3.625" defaultRowHeight="13.5" customHeight="1"/>
  <cols>
    <col min="1" max="4" width="3.625" style="156"/>
    <col min="5" max="6" width="3.625" style="156" customWidth="1"/>
    <col min="7" max="27" width="3.625" style="156"/>
    <col min="28" max="28" width="3.875" style="156" customWidth="1"/>
    <col min="29" max="35" width="3.625" style="156"/>
    <col min="36" max="36" width="4.375" style="156" bestFit="1" customWidth="1"/>
    <col min="37" max="65" width="3.625" style="156"/>
    <col min="66" max="66" width="4.375" style="156" bestFit="1" customWidth="1"/>
    <col min="67" max="96" width="3.625" style="156"/>
    <col min="97" max="97" width="4.375" style="156" bestFit="1" customWidth="1"/>
    <col min="98" max="126" width="3.625" style="156"/>
    <col min="127" max="127" width="4.375" style="156" bestFit="1" customWidth="1"/>
    <col min="128" max="157" width="3.625" style="156"/>
    <col min="158" max="158" width="4.375" style="156" bestFit="1" customWidth="1"/>
    <col min="159" max="170" width="3.625" style="156"/>
    <col min="171" max="171" width="3.75" style="156" customWidth="1"/>
    <col min="172" max="188" width="3.625" style="156"/>
    <col min="189" max="189" width="4.375" style="156" bestFit="1" customWidth="1"/>
    <col min="190" max="218" width="3.625" style="156"/>
    <col min="219" max="219" width="5.375" style="156" bestFit="1" customWidth="1"/>
    <col min="220" max="249" width="3.625" style="156"/>
    <col min="250" max="250" width="5.375" style="156" bestFit="1" customWidth="1"/>
    <col min="251" max="279" width="3.625" style="156"/>
    <col min="280" max="280" width="5.375" style="156" bestFit="1" customWidth="1"/>
    <col min="281" max="310" width="3.625" style="156"/>
    <col min="311" max="311" width="4.375" style="156" bestFit="1" customWidth="1"/>
    <col min="312" max="341" width="3.625" style="156"/>
    <col min="342" max="342" width="4.375" style="156" bestFit="1" customWidth="1"/>
    <col min="343" max="369" width="3.625" style="156"/>
    <col min="370" max="370" width="3" style="156" customWidth="1"/>
    <col min="371" max="371" width="4.375" style="156" bestFit="1" customWidth="1"/>
    <col min="372" max="16384" width="3.625" style="156"/>
  </cols>
  <sheetData>
    <row r="2" spans="2:404" ht="13.5" customHeight="1" thickBot="1">
      <c r="M2" s="157"/>
      <c r="R2" s="375"/>
      <c r="S2" s="375"/>
      <c r="T2" s="375"/>
      <c r="V2" s="157"/>
      <c r="KY2" s="287">
        <v>1</v>
      </c>
    </row>
    <row r="3" spans="2:404" ht="13.5" customHeight="1" thickBot="1">
      <c r="E3" s="287">
        <v>3</v>
      </c>
      <c r="AJ3" s="287">
        <v>4</v>
      </c>
      <c r="BN3" s="287">
        <v>5</v>
      </c>
      <c r="CS3" s="287">
        <v>6</v>
      </c>
      <c r="DW3" s="287">
        <v>7</v>
      </c>
      <c r="FB3" s="287">
        <v>8</v>
      </c>
      <c r="FN3" s="158" t="s">
        <v>153</v>
      </c>
      <c r="FO3" s="159" t="s">
        <v>153</v>
      </c>
      <c r="FP3" s="160" t="s">
        <v>153</v>
      </c>
      <c r="GG3" s="287">
        <v>9</v>
      </c>
      <c r="HK3" s="287">
        <v>10</v>
      </c>
      <c r="IP3" s="287">
        <v>11</v>
      </c>
      <c r="JT3" s="287">
        <v>12</v>
      </c>
      <c r="KV3" s="158" t="s">
        <v>102</v>
      </c>
      <c r="KW3" s="159" t="s">
        <v>102</v>
      </c>
      <c r="KX3" s="161" t="s">
        <v>102</v>
      </c>
      <c r="KY3" s="162" t="s">
        <v>102</v>
      </c>
      <c r="KZ3" s="159" t="s">
        <v>102</v>
      </c>
      <c r="LA3" s="160" t="s">
        <v>102</v>
      </c>
      <c r="MD3" s="287">
        <v>2</v>
      </c>
      <c r="NG3" s="287">
        <v>3</v>
      </c>
    </row>
    <row r="4" spans="2:404" ht="13.5" customHeight="1">
      <c r="B4" s="376">
        <f>初期入力!D5</f>
        <v>7</v>
      </c>
      <c r="C4" s="377"/>
      <c r="D4" s="378"/>
      <c r="E4" s="166">
        <v>1</v>
      </c>
      <c r="F4" s="167">
        <v>2</v>
      </c>
      <c r="G4" s="167">
        <v>3</v>
      </c>
      <c r="H4" s="167">
        <v>4</v>
      </c>
      <c r="I4" s="167">
        <v>5</v>
      </c>
      <c r="J4" s="167">
        <v>6</v>
      </c>
      <c r="K4" s="167">
        <v>7</v>
      </c>
      <c r="L4" s="167">
        <v>8</v>
      </c>
      <c r="M4" s="167">
        <v>9</v>
      </c>
      <c r="N4" s="167">
        <v>10</v>
      </c>
      <c r="O4" s="167">
        <v>11</v>
      </c>
      <c r="P4" s="167">
        <v>12</v>
      </c>
      <c r="Q4" s="167">
        <v>13</v>
      </c>
      <c r="R4" s="167">
        <v>14</v>
      </c>
      <c r="S4" s="167">
        <v>15</v>
      </c>
      <c r="T4" s="167">
        <v>16</v>
      </c>
      <c r="U4" s="167">
        <v>17</v>
      </c>
      <c r="V4" s="167">
        <v>18</v>
      </c>
      <c r="W4" s="167">
        <v>19</v>
      </c>
      <c r="X4" s="167">
        <v>20</v>
      </c>
      <c r="Y4" s="167">
        <v>21</v>
      </c>
      <c r="Z4" s="167">
        <v>22</v>
      </c>
      <c r="AA4" s="167">
        <v>23</v>
      </c>
      <c r="AB4" s="167">
        <v>24</v>
      </c>
      <c r="AC4" s="167">
        <v>25</v>
      </c>
      <c r="AD4" s="167">
        <v>26</v>
      </c>
      <c r="AE4" s="167">
        <v>27</v>
      </c>
      <c r="AF4" s="167">
        <v>28</v>
      </c>
      <c r="AG4" s="167">
        <v>29</v>
      </c>
      <c r="AH4" s="167">
        <v>30</v>
      </c>
      <c r="AI4" s="168">
        <v>31</v>
      </c>
      <c r="AJ4" s="169">
        <v>1</v>
      </c>
      <c r="AK4" s="164">
        <f>1+AJ4</f>
        <v>2</v>
      </c>
      <c r="AL4" s="164">
        <f t="shared" ref="AL4:CW4" si="0">1+AK4</f>
        <v>3</v>
      </c>
      <c r="AM4" s="164">
        <f t="shared" si="0"/>
        <v>4</v>
      </c>
      <c r="AN4" s="164">
        <f t="shared" si="0"/>
        <v>5</v>
      </c>
      <c r="AO4" s="164">
        <f t="shared" si="0"/>
        <v>6</v>
      </c>
      <c r="AP4" s="164">
        <f t="shared" si="0"/>
        <v>7</v>
      </c>
      <c r="AQ4" s="164">
        <f t="shared" si="0"/>
        <v>8</v>
      </c>
      <c r="AR4" s="164">
        <f t="shared" si="0"/>
        <v>9</v>
      </c>
      <c r="AS4" s="164">
        <f t="shared" si="0"/>
        <v>10</v>
      </c>
      <c r="AT4" s="164">
        <f t="shared" si="0"/>
        <v>11</v>
      </c>
      <c r="AU4" s="164">
        <f t="shared" si="0"/>
        <v>12</v>
      </c>
      <c r="AV4" s="164">
        <f t="shared" si="0"/>
        <v>13</v>
      </c>
      <c r="AW4" s="164">
        <f t="shared" si="0"/>
        <v>14</v>
      </c>
      <c r="AX4" s="164">
        <f t="shared" si="0"/>
        <v>15</v>
      </c>
      <c r="AY4" s="164">
        <f t="shared" si="0"/>
        <v>16</v>
      </c>
      <c r="AZ4" s="164">
        <f t="shared" si="0"/>
        <v>17</v>
      </c>
      <c r="BA4" s="164">
        <f t="shared" si="0"/>
        <v>18</v>
      </c>
      <c r="BB4" s="164">
        <f t="shared" si="0"/>
        <v>19</v>
      </c>
      <c r="BC4" s="164">
        <f t="shared" si="0"/>
        <v>20</v>
      </c>
      <c r="BD4" s="164">
        <f t="shared" si="0"/>
        <v>21</v>
      </c>
      <c r="BE4" s="164">
        <f t="shared" si="0"/>
        <v>22</v>
      </c>
      <c r="BF4" s="164">
        <f t="shared" si="0"/>
        <v>23</v>
      </c>
      <c r="BG4" s="164">
        <f t="shared" si="0"/>
        <v>24</v>
      </c>
      <c r="BH4" s="164">
        <f t="shared" si="0"/>
        <v>25</v>
      </c>
      <c r="BI4" s="164">
        <f t="shared" si="0"/>
        <v>26</v>
      </c>
      <c r="BJ4" s="164">
        <f t="shared" si="0"/>
        <v>27</v>
      </c>
      <c r="BK4" s="164">
        <f t="shared" si="0"/>
        <v>28</v>
      </c>
      <c r="BL4" s="164">
        <f t="shared" si="0"/>
        <v>29</v>
      </c>
      <c r="BM4" s="165">
        <f t="shared" si="0"/>
        <v>30</v>
      </c>
      <c r="BN4" s="163">
        <v>1</v>
      </c>
      <c r="BO4" s="164">
        <f t="shared" si="0"/>
        <v>2</v>
      </c>
      <c r="BP4" s="164">
        <f t="shared" si="0"/>
        <v>3</v>
      </c>
      <c r="BQ4" s="164">
        <f t="shared" si="0"/>
        <v>4</v>
      </c>
      <c r="BR4" s="164">
        <f t="shared" si="0"/>
        <v>5</v>
      </c>
      <c r="BS4" s="164">
        <f t="shared" si="0"/>
        <v>6</v>
      </c>
      <c r="BT4" s="164">
        <f t="shared" si="0"/>
        <v>7</v>
      </c>
      <c r="BU4" s="164">
        <f t="shared" si="0"/>
        <v>8</v>
      </c>
      <c r="BV4" s="164">
        <f t="shared" si="0"/>
        <v>9</v>
      </c>
      <c r="BW4" s="164">
        <f t="shared" si="0"/>
        <v>10</v>
      </c>
      <c r="BX4" s="164">
        <f t="shared" si="0"/>
        <v>11</v>
      </c>
      <c r="BY4" s="164">
        <f t="shared" si="0"/>
        <v>12</v>
      </c>
      <c r="BZ4" s="164">
        <f t="shared" si="0"/>
        <v>13</v>
      </c>
      <c r="CA4" s="164">
        <f t="shared" si="0"/>
        <v>14</v>
      </c>
      <c r="CB4" s="164">
        <f t="shared" si="0"/>
        <v>15</v>
      </c>
      <c r="CC4" s="164">
        <f t="shared" si="0"/>
        <v>16</v>
      </c>
      <c r="CD4" s="164">
        <f t="shared" si="0"/>
        <v>17</v>
      </c>
      <c r="CE4" s="164">
        <f t="shared" si="0"/>
        <v>18</v>
      </c>
      <c r="CF4" s="164">
        <f t="shared" si="0"/>
        <v>19</v>
      </c>
      <c r="CG4" s="164">
        <f t="shared" si="0"/>
        <v>20</v>
      </c>
      <c r="CH4" s="164">
        <f t="shared" si="0"/>
        <v>21</v>
      </c>
      <c r="CI4" s="164">
        <f t="shared" si="0"/>
        <v>22</v>
      </c>
      <c r="CJ4" s="164">
        <f t="shared" si="0"/>
        <v>23</v>
      </c>
      <c r="CK4" s="164">
        <f t="shared" si="0"/>
        <v>24</v>
      </c>
      <c r="CL4" s="164">
        <f t="shared" si="0"/>
        <v>25</v>
      </c>
      <c r="CM4" s="164">
        <f t="shared" si="0"/>
        <v>26</v>
      </c>
      <c r="CN4" s="164">
        <f t="shared" si="0"/>
        <v>27</v>
      </c>
      <c r="CO4" s="164">
        <f t="shared" si="0"/>
        <v>28</v>
      </c>
      <c r="CP4" s="164">
        <f t="shared" si="0"/>
        <v>29</v>
      </c>
      <c r="CQ4" s="164">
        <f t="shared" si="0"/>
        <v>30</v>
      </c>
      <c r="CR4" s="165">
        <f t="shared" si="0"/>
        <v>31</v>
      </c>
      <c r="CS4" s="163">
        <v>1</v>
      </c>
      <c r="CT4" s="164">
        <f t="shared" si="0"/>
        <v>2</v>
      </c>
      <c r="CU4" s="164">
        <f t="shared" si="0"/>
        <v>3</v>
      </c>
      <c r="CV4" s="164">
        <f t="shared" si="0"/>
        <v>4</v>
      </c>
      <c r="CW4" s="164">
        <f t="shared" si="0"/>
        <v>5</v>
      </c>
      <c r="CX4" s="164">
        <f t="shared" ref="CX4:FI4" si="1">1+CW4</f>
        <v>6</v>
      </c>
      <c r="CY4" s="164">
        <f t="shared" si="1"/>
        <v>7</v>
      </c>
      <c r="CZ4" s="164">
        <f t="shared" si="1"/>
        <v>8</v>
      </c>
      <c r="DA4" s="164">
        <f t="shared" si="1"/>
        <v>9</v>
      </c>
      <c r="DB4" s="164">
        <f t="shared" si="1"/>
        <v>10</v>
      </c>
      <c r="DC4" s="164">
        <f t="shared" si="1"/>
        <v>11</v>
      </c>
      <c r="DD4" s="164">
        <f t="shared" si="1"/>
        <v>12</v>
      </c>
      <c r="DE4" s="164">
        <f t="shared" si="1"/>
        <v>13</v>
      </c>
      <c r="DF4" s="164">
        <f t="shared" si="1"/>
        <v>14</v>
      </c>
      <c r="DG4" s="164">
        <f t="shared" si="1"/>
        <v>15</v>
      </c>
      <c r="DH4" s="164">
        <f t="shared" si="1"/>
        <v>16</v>
      </c>
      <c r="DI4" s="164">
        <f t="shared" si="1"/>
        <v>17</v>
      </c>
      <c r="DJ4" s="164">
        <f t="shared" si="1"/>
        <v>18</v>
      </c>
      <c r="DK4" s="164">
        <f t="shared" si="1"/>
        <v>19</v>
      </c>
      <c r="DL4" s="164">
        <f t="shared" si="1"/>
        <v>20</v>
      </c>
      <c r="DM4" s="164">
        <f t="shared" si="1"/>
        <v>21</v>
      </c>
      <c r="DN4" s="164">
        <f t="shared" si="1"/>
        <v>22</v>
      </c>
      <c r="DO4" s="164">
        <f t="shared" si="1"/>
        <v>23</v>
      </c>
      <c r="DP4" s="164">
        <f t="shared" si="1"/>
        <v>24</v>
      </c>
      <c r="DQ4" s="164">
        <f t="shared" si="1"/>
        <v>25</v>
      </c>
      <c r="DR4" s="164">
        <f t="shared" si="1"/>
        <v>26</v>
      </c>
      <c r="DS4" s="164">
        <f t="shared" si="1"/>
        <v>27</v>
      </c>
      <c r="DT4" s="164">
        <f t="shared" si="1"/>
        <v>28</v>
      </c>
      <c r="DU4" s="164">
        <f t="shared" si="1"/>
        <v>29</v>
      </c>
      <c r="DV4" s="165">
        <f t="shared" si="1"/>
        <v>30</v>
      </c>
      <c r="DW4" s="163">
        <v>1</v>
      </c>
      <c r="DX4" s="164">
        <f t="shared" si="1"/>
        <v>2</v>
      </c>
      <c r="DY4" s="164">
        <f t="shared" si="1"/>
        <v>3</v>
      </c>
      <c r="DZ4" s="164">
        <f t="shared" si="1"/>
        <v>4</v>
      </c>
      <c r="EA4" s="164">
        <f t="shared" si="1"/>
        <v>5</v>
      </c>
      <c r="EB4" s="164">
        <f t="shared" si="1"/>
        <v>6</v>
      </c>
      <c r="EC4" s="164">
        <f t="shared" si="1"/>
        <v>7</v>
      </c>
      <c r="ED4" s="164">
        <f t="shared" si="1"/>
        <v>8</v>
      </c>
      <c r="EE4" s="164">
        <f t="shared" si="1"/>
        <v>9</v>
      </c>
      <c r="EF4" s="164">
        <f t="shared" si="1"/>
        <v>10</v>
      </c>
      <c r="EG4" s="164">
        <f t="shared" si="1"/>
        <v>11</v>
      </c>
      <c r="EH4" s="164">
        <f t="shared" si="1"/>
        <v>12</v>
      </c>
      <c r="EI4" s="164">
        <f t="shared" si="1"/>
        <v>13</v>
      </c>
      <c r="EJ4" s="164">
        <f t="shared" si="1"/>
        <v>14</v>
      </c>
      <c r="EK4" s="164">
        <f t="shared" si="1"/>
        <v>15</v>
      </c>
      <c r="EL4" s="164">
        <f t="shared" si="1"/>
        <v>16</v>
      </c>
      <c r="EM4" s="164">
        <f t="shared" si="1"/>
        <v>17</v>
      </c>
      <c r="EN4" s="164">
        <f t="shared" si="1"/>
        <v>18</v>
      </c>
      <c r="EO4" s="164">
        <f t="shared" si="1"/>
        <v>19</v>
      </c>
      <c r="EP4" s="164">
        <f t="shared" si="1"/>
        <v>20</v>
      </c>
      <c r="EQ4" s="164">
        <f t="shared" si="1"/>
        <v>21</v>
      </c>
      <c r="ER4" s="164">
        <f t="shared" si="1"/>
        <v>22</v>
      </c>
      <c r="ES4" s="164">
        <f t="shared" si="1"/>
        <v>23</v>
      </c>
      <c r="ET4" s="164">
        <f t="shared" si="1"/>
        <v>24</v>
      </c>
      <c r="EU4" s="164">
        <f t="shared" si="1"/>
        <v>25</v>
      </c>
      <c r="EV4" s="164">
        <f t="shared" si="1"/>
        <v>26</v>
      </c>
      <c r="EW4" s="164">
        <f t="shared" si="1"/>
        <v>27</v>
      </c>
      <c r="EX4" s="164">
        <f t="shared" si="1"/>
        <v>28</v>
      </c>
      <c r="EY4" s="164">
        <f t="shared" si="1"/>
        <v>29</v>
      </c>
      <c r="EZ4" s="164">
        <f t="shared" si="1"/>
        <v>30</v>
      </c>
      <c r="FA4" s="165">
        <f t="shared" si="1"/>
        <v>31</v>
      </c>
      <c r="FB4" s="163">
        <v>1</v>
      </c>
      <c r="FC4" s="164">
        <f t="shared" si="1"/>
        <v>2</v>
      </c>
      <c r="FD4" s="164">
        <f t="shared" si="1"/>
        <v>3</v>
      </c>
      <c r="FE4" s="164">
        <f t="shared" si="1"/>
        <v>4</v>
      </c>
      <c r="FF4" s="164">
        <f t="shared" si="1"/>
        <v>5</v>
      </c>
      <c r="FG4" s="164">
        <f t="shared" si="1"/>
        <v>6</v>
      </c>
      <c r="FH4" s="164">
        <f t="shared" si="1"/>
        <v>7</v>
      </c>
      <c r="FI4" s="164">
        <f t="shared" si="1"/>
        <v>8</v>
      </c>
      <c r="FJ4" s="164">
        <f t="shared" ref="FJ4:HU4" si="2">1+FI4</f>
        <v>9</v>
      </c>
      <c r="FK4" s="164">
        <f t="shared" si="2"/>
        <v>10</v>
      </c>
      <c r="FL4" s="164">
        <f t="shared" si="2"/>
        <v>11</v>
      </c>
      <c r="FM4" s="164">
        <f t="shared" si="2"/>
        <v>12</v>
      </c>
      <c r="FN4" s="170">
        <f t="shared" si="2"/>
        <v>13</v>
      </c>
      <c r="FO4" s="164">
        <f t="shared" si="2"/>
        <v>14</v>
      </c>
      <c r="FP4" s="171">
        <f t="shared" si="2"/>
        <v>15</v>
      </c>
      <c r="FQ4" s="164">
        <f t="shared" si="2"/>
        <v>16</v>
      </c>
      <c r="FR4" s="164">
        <f t="shared" si="2"/>
        <v>17</v>
      </c>
      <c r="FS4" s="164">
        <f t="shared" si="2"/>
        <v>18</v>
      </c>
      <c r="FT4" s="164">
        <f t="shared" si="2"/>
        <v>19</v>
      </c>
      <c r="FU4" s="164">
        <f t="shared" si="2"/>
        <v>20</v>
      </c>
      <c r="FV4" s="164">
        <f t="shared" si="2"/>
        <v>21</v>
      </c>
      <c r="FW4" s="164">
        <f t="shared" si="2"/>
        <v>22</v>
      </c>
      <c r="FX4" s="164">
        <f t="shared" si="2"/>
        <v>23</v>
      </c>
      <c r="FY4" s="164">
        <f t="shared" si="2"/>
        <v>24</v>
      </c>
      <c r="FZ4" s="164">
        <f t="shared" si="2"/>
        <v>25</v>
      </c>
      <c r="GA4" s="164">
        <f t="shared" si="2"/>
        <v>26</v>
      </c>
      <c r="GB4" s="164">
        <f t="shared" si="2"/>
        <v>27</v>
      </c>
      <c r="GC4" s="164">
        <f t="shared" si="2"/>
        <v>28</v>
      </c>
      <c r="GD4" s="164">
        <f t="shared" si="2"/>
        <v>29</v>
      </c>
      <c r="GE4" s="164">
        <f t="shared" si="2"/>
        <v>30</v>
      </c>
      <c r="GF4" s="165">
        <f t="shared" si="2"/>
        <v>31</v>
      </c>
      <c r="GG4" s="163">
        <v>1</v>
      </c>
      <c r="GH4" s="164">
        <f t="shared" si="2"/>
        <v>2</v>
      </c>
      <c r="GI4" s="164">
        <f t="shared" si="2"/>
        <v>3</v>
      </c>
      <c r="GJ4" s="164">
        <f t="shared" si="2"/>
        <v>4</v>
      </c>
      <c r="GK4" s="164">
        <f t="shared" si="2"/>
        <v>5</v>
      </c>
      <c r="GL4" s="164">
        <f t="shared" si="2"/>
        <v>6</v>
      </c>
      <c r="GM4" s="164">
        <f t="shared" si="2"/>
        <v>7</v>
      </c>
      <c r="GN4" s="164">
        <f t="shared" si="2"/>
        <v>8</v>
      </c>
      <c r="GO4" s="164">
        <f t="shared" si="2"/>
        <v>9</v>
      </c>
      <c r="GP4" s="164">
        <f t="shared" si="2"/>
        <v>10</v>
      </c>
      <c r="GQ4" s="164">
        <f t="shared" si="2"/>
        <v>11</v>
      </c>
      <c r="GR4" s="164">
        <f t="shared" si="2"/>
        <v>12</v>
      </c>
      <c r="GS4" s="164">
        <f t="shared" si="2"/>
        <v>13</v>
      </c>
      <c r="GT4" s="164">
        <f t="shared" si="2"/>
        <v>14</v>
      </c>
      <c r="GU4" s="164">
        <f t="shared" si="2"/>
        <v>15</v>
      </c>
      <c r="GV4" s="164">
        <f t="shared" si="2"/>
        <v>16</v>
      </c>
      <c r="GW4" s="164">
        <f t="shared" si="2"/>
        <v>17</v>
      </c>
      <c r="GX4" s="164">
        <f t="shared" si="2"/>
        <v>18</v>
      </c>
      <c r="GY4" s="164">
        <f t="shared" si="2"/>
        <v>19</v>
      </c>
      <c r="GZ4" s="164">
        <f t="shared" si="2"/>
        <v>20</v>
      </c>
      <c r="HA4" s="164">
        <f t="shared" si="2"/>
        <v>21</v>
      </c>
      <c r="HB4" s="164">
        <f t="shared" si="2"/>
        <v>22</v>
      </c>
      <c r="HC4" s="164">
        <f t="shared" si="2"/>
        <v>23</v>
      </c>
      <c r="HD4" s="164">
        <f t="shared" si="2"/>
        <v>24</v>
      </c>
      <c r="HE4" s="164">
        <f t="shared" si="2"/>
        <v>25</v>
      </c>
      <c r="HF4" s="164">
        <f t="shared" si="2"/>
        <v>26</v>
      </c>
      <c r="HG4" s="164">
        <f t="shared" si="2"/>
        <v>27</v>
      </c>
      <c r="HH4" s="164">
        <f t="shared" si="2"/>
        <v>28</v>
      </c>
      <c r="HI4" s="164">
        <f t="shared" si="2"/>
        <v>29</v>
      </c>
      <c r="HJ4" s="165">
        <f t="shared" si="2"/>
        <v>30</v>
      </c>
      <c r="HK4" s="163">
        <v>1</v>
      </c>
      <c r="HL4" s="164">
        <f t="shared" si="2"/>
        <v>2</v>
      </c>
      <c r="HM4" s="164">
        <f t="shared" si="2"/>
        <v>3</v>
      </c>
      <c r="HN4" s="164">
        <f t="shared" si="2"/>
        <v>4</v>
      </c>
      <c r="HO4" s="164">
        <f t="shared" si="2"/>
        <v>5</v>
      </c>
      <c r="HP4" s="164">
        <f t="shared" si="2"/>
        <v>6</v>
      </c>
      <c r="HQ4" s="164">
        <f t="shared" si="2"/>
        <v>7</v>
      </c>
      <c r="HR4" s="164">
        <f t="shared" si="2"/>
        <v>8</v>
      </c>
      <c r="HS4" s="164">
        <f t="shared" si="2"/>
        <v>9</v>
      </c>
      <c r="HT4" s="164">
        <f t="shared" si="2"/>
        <v>10</v>
      </c>
      <c r="HU4" s="164">
        <f t="shared" si="2"/>
        <v>11</v>
      </c>
      <c r="HV4" s="164">
        <f t="shared" ref="HV4:KG4" si="3">1+HU4</f>
        <v>12</v>
      </c>
      <c r="HW4" s="164">
        <f t="shared" si="3"/>
        <v>13</v>
      </c>
      <c r="HX4" s="164">
        <f t="shared" si="3"/>
        <v>14</v>
      </c>
      <c r="HY4" s="164">
        <f t="shared" si="3"/>
        <v>15</v>
      </c>
      <c r="HZ4" s="164">
        <f t="shared" si="3"/>
        <v>16</v>
      </c>
      <c r="IA4" s="164">
        <f t="shared" si="3"/>
        <v>17</v>
      </c>
      <c r="IB4" s="164">
        <f t="shared" si="3"/>
        <v>18</v>
      </c>
      <c r="IC4" s="164">
        <f t="shared" si="3"/>
        <v>19</v>
      </c>
      <c r="ID4" s="164">
        <f t="shared" si="3"/>
        <v>20</v>
      </c>
      <c r="IE4" s="164">
        <f t="shared" si="3"/>
        <v>21</v>
      </c>
      <c r="IF4" s="164">
        <f t="shared" si="3"/>
        <v>22</v>
      </c>
      <c r="IG4" s="164">
        <f t="shared" si="3"/>
        <v>23</v>
      </c>
      <c r="IH4" s="164">
        <f t="shared" si="3"/>
        <v>24</v>
      </c>
      <c r="II4" s="164">
        <f t="shared" si="3"/>
        <v>25</v>
      </c>
      <c r="IJ4" s="164">
        <f t="shared" si="3"/>
        <v>26</v>
      </c>
      <c r="IK4" s="164">
        <f t="shared" si="3"/>
        <v>27</v>
      </c>
      <c r="IL4" s="164">
        <f t="shared" si="3"/>
        <v>28</v>
      </c>
      <c r="IM4" s="164">
        <f t="shared" si="3"/>
        <v>29</v>
      </c>
      <c r="IN4" s="164">
        <f t="shared" si="3"/>
        <v>30</v>
      </c>
      <c r="IO4" s="165">
        <f t="shared" si="3"/>
        <v>31</v>
      </c>
      <c r="IP4" s="163">
        <v>1</v>
      </c>
      <c r="IQ4" s="164">
        <f t="shared" si="3"/>
        <v>2</v>
      </c>
      <c r="IR4" s="164">
        <f t="shared" si="3"/>
        <v>3</v>
      </c>
      <c r="IS4" s="164">
        <f t="shared" si="3"/>
        <v>4</v>
      </c>
      <c r="IT4" s="164">
        <f t="shared" si="3"/>
        <v>5</v>
      </c>
      <c r="IU4" s="164">
        <f t="shared" si="3"/>
        <v>6</v>
      </c>
      <c r="IV4" s="164">
        <f t="shared" si="3"/>
        <v>7</v>
      </c>
      <c r="IW4" s="164">
        <f t="shared" si="3"/>
        <v>8</v>
      </c>
      <c r="IX4" s="164">
        <f t="shared" si="3"/>
        <v>9</v>
      </c>
      <c r="IY4" s="164">
        <f t="shared" si="3"/>
        <v>10</v>
      </c>
      <c r="IZ4" s="164">
        <f t="shared" si="3"/>
        <v>11</v>
      </c>
      <c r="JA4" s="164">
        <f t="shared" si="3"/>
        <v>12</v>
      </c>
      <c r="JB4" s="164">
        <f t="shared" si="3"/>
        <v>13</v>
      </c>
      <c r="JC4" s="164">
        <f t="shared" si="3"/>
        <v>14</v>
      </c>
      <c r="JD4" s="164">
        <f t="shared" si="3"/>
        <v>15</v>
      </c>
      <c r="JE4" s="164">
        <f t="shared" si="3"/>
        <v>16</v>
      </c>
      <c r="JF4" s="164">
        <f t="shared" si="3"/>
        <v>17</v>
      </c>
      <c r="JG4" s="164">
        <f t="shared" si="3"/>
        <v>18</v>
      </c>
      <c r="JH4" s="164">
        <f t="shared" si="3"/>
        <v>19</v>
      </c>
      <c r="JI4" s="164">
        <f t="shared" si="3"/>
        <v>20</v>
      </c>
      <c r="JJ4" s="164">
        <f t="shared" si="3"/>
        <v>21</v>
      </c>
      <c r="JK4" s="164">
        <f t="shared" si="3"/>
        <v>22</v>
      </c>
      <c r="JL4" s="164">
        <f t="shared" si="3"/>
        <v>23</v>
      </c>
      <c r="JM4" s="164">
        <f t="shared" si="3"/>
        <v>24</v>
      </c>
      <c r="JN4" s="164">
        <f t="shared" si="3"/>
        <v>25</v>
      </c>
      <c r="JO4" s="164">
        <f t="shared" si="3"/>
        <v>26</v>
      </c>
      <c r="JP4" s="164">
        <f t="shared" si="3"/>
        <v>27</v>
      </c>
      <c r="JQ4" s="164">
        <f t="shared" si="3"/>
        <v>28</v>
      </c>
      <c r="JR4" s="164">
        <f t="shared" si="3"/>
        <v>29</v>
      </c>
      <c r="JS4" s="165">
        <f t="shared" si="3"/>
        <v>30</v>
      </c>
      <c r="JT4" s="163">
        <v>1</v>
      </c>
      <c r="JU4" s="164">
        <f t="shared" si="3"/>
        <v>2</v>
      </c>
      <c r="JV4" s="164">
        <f t="shared" si="3"/>
        <v>3</v>
      </c>
      <c r="JW4" s="164">
        <f t="shared" si="3"/>
        <v>4</v>
      </c>
      <c r="JX4" s="164">
        <f t="shared" si="3"/>
        <v>5</v>
      </c>
      <c r="JY4" s="164">
        <f t="shared" si="3"/>
        <v>6</v>
      </c>
      <c r="JZ4" s="164">
        <f t="shared" si="3"/>
        <v>7</v>
      </c>
      <c r="KA4" s="164">
        <f t="shared" si="3"/>
        <v>8</v>
      </c>
      <c r="KB4" s="164">
        <f t="shared" si="3"/>
        <v>9</v>
      </c>
      <c r="KC4" s="164">
        <f t="shared" si="3"/>
        <v>10</v>
      </c>
      <c r="KD4" s="164">
        <f t="shared" si="3"/>
        <v>11</v>
      </c>
      <c r="KE4" s="164">
        <f t="shared" si="3"/>
        <v>12</v>
      </c>
      <c r="KF4" s="164">
        <f t="shared" si="3"/>
        <v>13</v>
      </c>
      <c r="KG4" s="164">
        <f t="shared" si="3"/>
        <v>14</v>
      </c>
      <c r="KH4" s="164">
        <f t="shared" ref="KH4:MS4" si="4">1+KG4</f>
        <v>15</v>
      </c>
      <c r="KI4" s="164">
        <f t="shared" si="4"/>
        <v>16</v>
      </c>
      <c r="KJ4" s="164">
        <f t="shared" si="4"/>
        <v>17</v>
      </c>
      <c r="KK4" s="164">
        <f t="shared" si="4"/>
        <v>18</v>
      </c>
      <c r="KL4" s="164">
        <f t="shared" si="4"/>
        <v>19</v>
      </c>
      <c r="KM4" s="164">
        <f t="shared" si="4"/>
        <v>20</v>
      </c>
      <c r="KN4" s="164">
        <f t="shared" si="4"/>
        <v>21</v>
      </c>
      <c r="KO4" s="164">
        <f t="shared" si="4"/>
        <v>22</v>
      </c>
      <c r="KP4" s="164">
        <f t="shared" si="4"/>
        <v>23</v>
      </c>
      <c r="KQ4" s="164">
        <f t="shared" si="4"/>
        <v>24</v>
      </c>
      <c r="KR4" s="164">
        <f t="shared" si="4"/>
        <v>25</v>
      </c>
      <c r="KS4" s="164">
        <f t="shared" si="4"/>
        <v>26</v>
      </c>
      <c r="KT4" s="164">
        <f t="shared" si="4"/>
        <v>27</v>
      </c>
      <c r="KU4" s="164">
        <f t="shared" si="4"/>
        <v>28</v>
      </c>
      <c r="KV4" s="170">
        <f t="shared" si="4"/>
        <v>29</v>
      </c>
      <c r="KW4" s="164">
        <f t="shared" si="4"/>
        <v>30</v>
      </c>
      <c r="KX4" s="165">
        <f t="shared" si="4"/>
        <v>31</v>
      </c>
      <c r="KY4" s="163">
        <v>1</v>
      </c>
      <c r="KZ4" s="164">
        <f t="shared" si="4"/>
        <v>2</v>
      </c>
      <c r="LA4" s="171">
        <f t="shared" si="4"/>
        <v>3</v>
      </c>
      <c r="LB4" s="164">
        <f t="shared" si="4"/>
        <v>4</v>
      </c>
      <c r="LC4" s="164">
        <f t="shared" si="4"/>
        <v>5</v>
      </c>
      <c r="LD4" s="164">
        <f t="shared" si="4"/>
        <v>6</v>
      </c>
      <c r="LE4" s="164">
        <f t="shared" si="4"/>
        <v>7</v>
      </c>
      <c r="LF4" s="164">
        <f t="shared" si="4"/>
        <v>8</v>
      </c>
      <c r="LG4" s="164">
        <f t="shared" si="4"/>
        <v>9</v>
      </c>
      <c r="LH4" s="164">
        <f t="shared" si="4"/>
        <v>10</v>
      </c>
      <c r="LI4" s="164">
        <f t="shared" si="4"/>
        <v>11</v>
      </c>
      <c r="LJ4" s="164">
        <f t="shared" si="4"/>
        <v>12</v>
      </c>
      <c r="LK4" s="164">
        <f t="shared" si="4"/>
        <v>13</v>
      </c>
      <c r="LL4" s="164">
        <f t="shared" si="4"/>
        <v>14</v>
      </c>
      <c r="LM4" s="164">
        <f t="shared" si="4"/>
        <v>15</v>
      </c>
      <c r="LN4" s="164">
        <f t="shared" si="4"/>
        <v>16</v>
      </c>
      <c r="LO4" s="164">
        <f t="shared" si="4"/>
        <v>17</v>
      </c>
      <c r="LP4" s="164">
        <f t="shared" si="4"/>
        <v>18</v>
      </c>
      <c r="LQ4" s="164">
        <f t="shared" si="4"/>
        <v>19</v>
      </c>
      <c r="LR4" s="164">
        <f t="shared" si="4"/>
        <v>20</v>
      </c>
      <c r="LS4" s="164">
        <f t="shared" si="4"/>
        <v>21</v>
      </c>
      <c r="LT4" s="164">
        <f t="shared" si="4"/>
        <v>22</v>
      </c>
      <c r="LU4" s="164">
        <f t="shared" si="4"/>
        <v>23</v>
      </c>
      <c r="LV4" s="164">
        <f t="shared" si="4"/>
        <v>24</v>
      </c>
      <c r="LW4" s="164">
        <f t="shared" si="4"/>
        <v>25</v>
      </c>
      <c r="LX4" s="164">
        <f t="shared" si="4"/>
        <v>26</v>
      </c>
      <c r="LY4" s="164">
        <f t="shared" si="4"/>
        <v>27</v>
      </c>
      <c r="LZ4" s="164">
        <f t="shared" si="4"/>
        <v>28</v>
      </c>
      <c r="MA4" s="164">
        <f t="shared" si="4"/>
        <v>29</v>
      </c>
      <c r="MB4" s="164">
        <f t="shared" si="4"/>
        <v>30</v>
      </c>
      <c r="MC4" s="165">
        <f t="shared" si="4"/>
        <v>31</v>
      </c>
      <c r="MD4" s="163">
        <v>1</v>
      </c>
      <c r="ME4" s="164">
        <f t="shared" si="4"/>
        <v>2</v>
      </c>
      <c r="MF4" s="164">
        <f t="shared" si="4"/>
        <v>3</v>
      </c>
      <c r="MG4" s="164">
        <f t="shared" si="4"/>
        <v>4</v>
      </c>
      <c r="MH4" s="164">
        <f t="shared" si="4"/>
        <v>5</v>
      </c>
      <c r="MI4" s="164">
        <f t="shared" si="4"/>
        <v>6</v>
      </c>
      <c r="MJ4" s="164">
        <f t="shared" si="4"/>
        <v>7</v>
      </c>
      <c r="MK4" s="164">
        <f t="shared" si="4"/>
        <v>8</v>
      </c>
      <c r="ML4" s="164">
        <f t="shared" si="4"/>
        <v>9</v>
      </c>
      <c r="MM4" s="164">
        <f t="shared" si="4"/>
        <v>10</v>
      </c>
      <c r="MN4" s="164">
        <f t="shared" si="4"/>
        <v>11</v>
      </c>
      <c r="MO4" s="164">
        <f t="shared" si="4"/>
        <v>12</v>
      </c>
      <c r="MP4" s="164">
        <f t="shared" si="4"/>
        <v>13</v>
      </c>
      <c r="MQ4" s="164">
        <f t="shared" si="4"/>
        <v>14</v>
      </c>
      <c r="MR4" s="164">
        <f t="shared" si="4"/>
        <v>15</v>
      </c>
      <c r="MS4" s="164">
        <f t="shared" si="4"/>
        <v>16</v>
      </c>
      <c r="MT4" s="164">
        <f t="shared" ref="MT4:OK4" si="5">1+MS4</f>
        <v>17</v>
      </c>
      <c r="MU4" s="164">
        <f t="shared" si="5"/>
        <v>18</v>
      </c>
      <c r="MV4" s="164">
        <f t="shared" si="5"/>
        <v>19</v>
      </c>
      <c r="MW4" s="164">
        <f t="shared" si="5"/>
        <v>20</v>
      </c>
      <c r="MX4" s="164">
        <f t="shared" si="5"/>
        <v>21</v>
      </c>
      <c r="MY4" s="164">
        <f t="shared" si="5"/>
        <v>22</v>
      </c>
      <c r="MZ4" s="164">
        <f t="shared" si="5"/>
        <v>23</v>
      </c>
      <c r="NA4" s="164">
        <f t="shared" si="5"/>
        <v>24</v>
      </c>
      <c r="NB4" s="164">
        <f t="shared" si="5"/>
        <v>25</v>
      </c>
      <c r="NC4" s="164">
        <f t="shared" si="5"/>
        <v>26</v>
      </c>
      <c r="ND4" s="164">
        <f t="shared" si="5"/>
        <v>27</v>
      </c>
      <c r="NE4" s="164">
        <f t="shared" si="5"/>
        <v>28</v>
      </c>
      <c r="NF4" s="165" t="str">
        <f>IF(MOD($B$4+1+2018,4)=0,29,"")</f>
        <v/>
      </c>
      <c r="NG4" s="163">
        <v>1</v>
      </c>
      <c r="NH4" s="164">
        <f t="shared" si="5"/>
        <v>2</v>
      </c>
      <c r="NI4" s="164">
        <f t="shared" si="5"/>
        <v>3</v>
      </c>
      <c r="NJ4" s="164">
        <f t="shared" si="5"/>
        <v>4</v>
      </c>
      <c r="NK4" s="164">
        <f t="shared" si="5"/>
        <v>5</v>
      </c>
      <c r="NL4" s="164">
        <f t="shared" si="5"/>
        <v>6</v>
      </c>
      <c r="NM4" s="164">
        <f t="shared" si="5"/>
        <v>7</v>
      </c>
      <c r="NN4" s="164">
        <f t="shared" si="5"/>
        <v>8</v>
      </c>
      <c r="NO4" s="164">
        <f t="shared" si="5"/>
        <v>9</v>
      </c>
      <c r="NP4" s="164">
        <f t="shared" si="5"/>
        <v>10</v>
      </c>
      <c r="NQ4" s="164">
        <f t="shared" si="5"/>
        <v>11</v>
      </c>
      <c r="NR4" s="164">
        <f t="shared" si="5"/>
        <v>12</v>
      </c>
      <c r="NS4" s="164">
        <f t="shared" si="5"/>
        <v>13</v>
      </c>
      <c r="NT4" s="164">
        <f t="shared" si="5"/>
        <v>14</v>
      </c>
      <c r="NU4" s="164">
        <f t="shared" si="5"/>
        <v>15</v>
      </c>
      <c r="NV4" s="164">
        <f t="shared" si="5"/>
        <v>16</v>
      </c>
      <c r="NW4" s="164">
        <f t="shared" si="5"/>
        <v>17</v>
      </c>
      <c r="NX4" s="164">
        <f t="shared" si="5"/>
        <v>18</v>
      </c>
      <c r="NY4" s="164">
        <f t="shared" si="5"/>
        <v>19</v>
      </c>
      <c r="NZ4" s="164">
        <f t="shared" si="5"/>
        <v>20</v>
      </c>
      <c r="OA4" s="164">
        <f t="shared" si="5"/>
        <v>21</v>
      </c>
      <c r="OB4" s="164">
        <f t="shared" si="5"/>
        <v>22</v>
      </c>
      <c r="OC4" s="164">
        <f t="shared" si="5"/>
        <v>23</v>
      </c>
      <c r="OD4" s="164">
        <f t="shared" si="5"/>
        <v>24</v>
      </c>
      <c r="OE4" s="164">
        <f t="shared" si="5"/>
        <v>25</v>
      </c>
      <c r="OF4" s="164">
        <f t="shared" si="5"/>
        <v>26</v>
      </c>
      <c r="OG4" s="164">
        <f t="shared" si="5"/>
        <v>27</v>
      </c>
      <c r="OH4" s="164">
        <f t="shared" si="5"/>
        <v>28</v>
      </c>
      <c r="OI4" s="164">
        <f t="shared" si="5"/>
        <v>29</v>
      </c>
      <c r="OJ4" s="164">
        <f t="shared" si="5"/>
        <v>30</v>
      </c>
      <c r="OK4" s="165">
        <f t="shared" si="5"/>
        <v>31</v>
      </c>
    </row>
    <row r="5" spans="2:404" ht="13.5" customHeight="1">
      <c r="B5" s="172" t="s">
        <v>159</v>
      </c>
      <c r="C5" s="173"/>
      <c r="D5" s="174"/>
      <c r="E5" s="288" t="str">
        <f>TEXT($B$4+2018&amp;"/"&amp;$E$3&amp;"/"&amp;E4,"aaa")</f>
        <v>土</v>
      </c>
      <c r="F5" s="289" t="str">
        <f t="shared" ref="F5:H5" si="6">TEXT($B$4+2018&amp;"/"&amp;$E$3&amp;"/"&amp;F4,"aaa")</f>
        <v>日</v>
      </c>
      <c r="G5" s="176" t="str">
        <f t="shared" si="6"/>
        <v>月</v>
      </c>
      <c r="H5" s="290" t="str">
        <f t="shared" si="6"/>
        <v>火</v>
      </c>
      <c r="I5" s="176" t="str">
        <f t="shared" ref="I5" si="7">TEXT($B$4+2018&amp;"/"&amp;$E$3&amp;"/"&amp;I4,"aaa")</f>
        <v>水</v>
      </c>
      <c r="J5" s="290" t="str">
        <f t="shared" ref="J5" si="8">TEXT($B$4+2018&amp;"/"&amp;$E$3&amp;"/"&amp;J4,"aaa")</f>
        <v>木</v>
      </c>
      <c r="K5" s="176" t="str">
        <f t="shared" ref="K5" si="9">TEXT($B$4+2018&amp;"/"&amp;$E$3&amp;"/"&amp;K4,"aaa")</f>
        <v>金</v>
      </c>
      <c r="L5" s="290" t="str">
        <f t="shared" ref="L5" si="10">TEXT($B$4+2018&amp;"/"&amp;$E$3&amp;"/"&amp;L4,"aaa")</f>
        <v>土</v>
      </c>
      <c r="M5" s="176" t="str">
        <f t="shared" ref="M5" si="11">TEXT($B$4+2018&amp;"/"&amp;$E$3&amp;"/"&amp;M4,"aaa")</f>
        <v>日</v>
      </c>
      <c r="N5" s="290" t="str">
        <f t="shared" ref="N5" si="12">TEXT($B$4+2018&amp;"/"&amp;$E$3&amp;"/"&amp;N4,"aaa")</f>
        <v>月</v>
      </c>
      <c r="O5" s="176" t="str">
        <f t="shared" ref="O5" si="13">TEXT($B$4+2018&amp;"/"&amp;$E$3&amp;"/"&amp;O4,"aaa")</f>
        <v>火</v>
      </c>
      <c r="P5" s="290" t="str">
        <f t="shared" ref="P5" si="14">TEXT($B$4+2018&amp;"/"&amp;$E$3&amp;"/"&amp;P4,"aaa")</f>
        <v>水</v>
      </c>
      <c r="Q5" s="176" t="str">
        <f t="shared" ref="Q5" si="15">TEXT($B$4+2018&amp;"/"&amp;$E$3&amp;"/"&amp;Q4,"aaa")</f>
        <v>木</v>
      </c>
      <c r="R5" s="290" t="str">
        <f t="shared" ref="R5" si="16">TEXT($B$4+2018&amp;"/"&amp;$E$3&amp;"/"&amp;R4,"aaa")</f>
        <v>金</v>
      </c>
      <c r="S5" s="176" t="str">
        <f t="shared" ref="S5" si="17">TEXT($B$4+2018&amp;"/"&amp;$E$3&amp;"/"&amp;S4,"aaa")</f>
        <v>土</v>
      </c>
      <c r="T5" s="290" t="str">
        <f t="shared" ref="T5" si="18">TEXT($B$4+2018&amp;"/"&amp;$E$3&amp;"/"&amp;T4,"aaa")</f>
        <v>日</v>
      </c>
      <c r="U5" s="176" t="str">
        <f t="shared" ref="U5" si="19">TEXT($B$4+2018&amp;"/"&amp;$E$3&amp;"/"&amp;U4,"aaa")</f>
        <v>月</v>
      </c>
      <c r="V5" s="290" t="str">
        <f t="shared" ref="V5" si="20">TEXT($B$4+2018&amp;"/"&amp;$E$3&amp;"/"&amp;V4,"aaa")</f>
        <v>火</v>
      </c>
      <c r="W5" s="176" t="str">
        <f t="shared" ref="W5" si="21">TEXT($B$4+2018&amp;"/"&amp;$E$3&amp;"/"&amp;W4,"aaa")</f>
        <v>水</v>
      </c>
      <c r="X5" s="290" t="str">
        <f t="shared" ref="X5" si="22">TEXT($B$4+2018&amp;"/"&amp;$E$3&amp;"/"&amp;X4,"aaa")</f>
        <v>木</v>
      </c>
      <c r="Y5" s="176" t="str">
        <f t="shared" ref="Y5" si="23">TEXT($B$4+2018&amp;"/"&amp;$E$3&amp;"/"&amp;Y4,"aaa")</f>
        <v>金</v>
      </c>
      <c r="Z5" s="176" t="str">
        <f t="shared" ref="Z5" si="24">TEXT($B$4+2018&amp;"/"&amp;$E$3&amp;"/"&amp;Z4,"aaa")</f>
        <v>土</v>
      </c>
      <c r="AA5" s="290" t="str">
        <f t="shared" ref="AA5" si="25">TEXT($B$4+2018&amp;"/"&amp;$E$3&amp;"/"&amp;AA4,"aaa")</f>
        <v>日</v>
      </c>
      <c r="AB5" s="176" t="str">
        <f t="shared" ref="AB5" si="26">TEXT($B$4+2018&amp;"/"&amp;$E$3&amp;"/"&amp;AB4,"aaa")</f>
        <v>月</v>
      </c>
      <c r="AC5" s="290" t="str">
        <f t="shared" ref="AC5" si="27">TEXT($B$4+2018&amp;"/"&amp;$E$3&amp;"/"&amp;AC4,"aaa")</f>
        <v>火</v>
      </c>
      <c r="AD5" s="176" t="str">
        <f t="shared" ref="AD5" si="28">TEXT($B$4+2018&amp;"/"&amp;$E$3&amp;"/"&amp;AD4,"aaa")</f>
        <v>水</v>
      </c>
      <c r="AE5" s="290" t="str">
        <f t="shared" ref="AE5" si="29">TEXT($B$4+2018&amp;"/"&amp;$E$3&amp;"/"&amp;AE4,"aaa")</f>
        <v>木</v>
      </c>
      <c r="AF5" s="176" t="str">
        <f t="shared" ref="AF5" si="30">TEXT($B$4+2018&amp;"/"&amp;$E$3&amp;"/"&amp;AF4,"aaa")</f>
        <v>金</v>
      </c>
      <c r="AG5" s="290" t="str">
        <f t="shared" ref="AG5" si="31">TEXT($B$4+2018&amp;"/"&amp;$E$3&amp;"/"&amp;AG4,"aaa")</f>
        <v>土</v>
      </c>
      <c r="AH5" s="176" t="str">
        <f t="shared" ref="AH5" si="32">TEXT($B$4+2018&amp;"/"&amp;$E$3&amp;"/"&amp;AH4,"aaa")</f>
        <v>日</v>
      </c>
      <c r="AI5" s="291" t="str">
        <f t="shared" ref="AI5" si="33">TEXT($B$4+2018&amp;"/"&amp;$E$3&amp;"/"&amp;AI4,"aaa")</f>
        <v>月</v>
      </c>
      <c r="AJ5" s="288" t="str">
        <f>TEXT($B$4+2018&amp;"/"&amp;$AJ$3&amp;"/"&amp;AJ4,"aaa")</f>
        <v>火</v>
      </c>
      <c r="AK5" s="289" t="str">
        <f t="shared" ref="AK5:AM5" si="34">TEXT($B$4+2018&amp;"/"&amp;$AJ$3&amp;"/"&amp;AK4,"aaa")</f>
        <v>水</v>
      </c>
      <c r="AL5" s="176" t="str">
        <f t="shared" si="34"/>
        <v>木</v>
      </c>
      <c r="AM5" s="290" t="str">
        <f t="shared" si="34"/>
        <v>金</v>
      </c>
      <c r="AN5" s="176" t="str">
        <f t="shared" ref="AN5" si="35">TEXT($B$4+2018&amp;"/"&amp;$AJ$3&amp;"/"&amp;AN4,"aaa")</f>
        <v>土</v>
      </c>
      <c r="AO5" s="290" t="str">
        <f t="shared" ref="AO5" si="36">TEXT($B$4+2018&amp;"/"&amp;$AJ$3&amp;"/"&amp;AO4,"aaa")</f>
        <v>日</v>
      </c>
      <c r="AP5" s="176" t="str">
        <f t="shared" ref="AP5" si="37">TEXT($B$4+2018&amp;"/"&amp;$AJ$3&amp;"/"&amp;AP4,"aaa")</f>
        <v>月</v>
      </c>
      <c r="AQ5" s="290" t="str">
        <f t="shared" ref="AQ5" si="38">TEXT($B$4+2018&amp;"/"&amp;$AJ$3&amp;"/"&amp;AQ4,"aaa")</f>
        <v>火</v>
      </c>
      <c r="AR5" s="176" t="str">
        <f t="shared" ref="AR5" si="39">TEXT($B$4+2018&amp;"/"&amp;$AJ$3&amp;"/"&amp;AR4,"aaa")</f>
        <v>水</v>
      </c>
      <c r="AS5" s="290" t="str">
        <f t="shared" ref="AS5" si="40">TEXT($B$4+2018&amp;"/"&amp;$AJ$3&amp;"/"&amp;AS4,"aaa")</f>
        <v>木</v>
      </c>
      <c r="AT5" s="176" t="str">
        <f t="shared" ref="AT5" si="41">TEXT($B$4+2018&amp;"/"&amp;$AJ$3&amp;"/"&amp;AT4,"aaa")</f>
        <v>金</v>
      </c>
      <c r="AU5" s="290" t="str">
        <f t="shared" ref="AU5" si="42">TEXT($B$4+2018&amp;"/"&amp;$AJ$3&amp;"/"&amp;AU4,"aaa")</f>
        <v>土</v>
      </c>
      <c r="AV5" s="176" t="str">
        <f t="shared" ref="AV5" si="43">TEXT($B$4+2018&amp;"/"&amp;$AJ$3&amp;"/"&amp;AV4,"aaa")</f>
        <v>日</v>
      </c>
      <c r="AW5" s="290" t="str">
        <f t="shared" ref="AW5" si="44">TEXT($B$4+2018&amp;"/"&amp;$AJ$3&amp;"/"&amp;AW4,"aaa")</f>
        <v>月</v>
      </c>
      <c r="AX5" s="176" t="str">
        <f t="shared" ref="AX5" si="45">TEXT($B$4+2018&amp;"/"&amp;$AJ$3&amp;"/"&amp;AX4,"aaa")</f>
        <v>火</v>
      </c>
      <c r="AY5" s="290" t="str">
        <f t="shared" ref="AY5" si="46">TEXT($B$4+2018&amp;"/"&amp;$AJ$3&amp;"/"&amp;AY4,"aaa")</f>
        <v>水</v>
      </c>
      <c r="AZ5" s="176" t="str">
        <f t="shared" ref="AZ5" si="47">TEXT($B$4+2018&amp;"/"&amp;$AJ$3&amp;"/"&amp;AZ4,"aaa")</f>
        <v>木</v>
      </c>
      <c r="BA5" s="290" t="str">
        <f t="shared" ref="BA5" si="48">TEXT($B$4+2018&amp;"/"&amp;$AJ$3&amp;"/"&amp;BA4,"aaa")</f>
        <v>金</v>
      </c>
      <c r="BB5" s="176" t="str">
        <f t="shared" ref="BB5" si="49">TEXT($B$4+2018&amp;"/"&amp;$AJ$3&amp;"/"&amp;BB4,"aaa")</f>
        <v>土</v>
      </c>
      <c r="BC5" s="290" t="str">
        <f t="shared" ref="BC5" si="50">TEXT($B$4+2018&amp;"/"&amp;$AJ$3&amp;"/"&amp;BC4,"aaa")</f>
        <v>日</v>
      </c>
      <c r="BD5" s="176" t="str">
        <f t="shared" ref="BD5" si="51">TEXT($B$4+2018&amp;"/"&amp;$AJ$3&amp;"/"&amp;BD4,"aaa")</f>
        <v>月</v>
      </c>
      <c r="BE5" s="290" t="str">
        <f t="shared" ref="BE5" si="52">TEXT($B$4+2018&amp;"/"&amp;$AJ$3&amp;"/"&amp;BE4,"aaa")</f>
        <v>火</v>
      </c>
      <c r="BF5" s="176" t="str">
        <f t="shared" ref="BF5" si="53">TEXT($B$4+2018&amp;"/"&amp;$AJ$3&amp;"/"&amp;BF4,"aaa")</f>
        <v>水</v>
      </c>
      <c r="BG5" s="290" t="str">
        <f t="shared" ref="BG5" si="54">TEXT($B$4+2018&amp;"/"&amp;$AJ$3&amp;"/"&amp;BG4,"aaa")</f>
        <v>木</v>
      </c>
      <c r="BH5" s="176" t="str">
        <f t="shared" ref="BH5" si="55">TEXT($B$4+2018&amp;"/"&amp;$AJ$3&amp;"/"&amp;BH4,"aaa")</f>
        <v>金</v>
      </c>
      <c r="BI5" s="290" t="str">
        <f t="shared" ref="BI5" si="56">TEXT($B$4+2018&amp;"/"&amp;$AJ$3&amp;"/"&amp;BI4,"aaa")</f>
        <v>土</v>
      </c>
      <c r="BJ5" s="176" t="str">
        <f t="shared" ref="BJ5" si="57">TEXT($B$4+2018&amp;"/"&amp;$AJ$3&amp;"/"&amp;BJ4,"aaa")</f>
        <v>日</v>
      </c>
      <c r="BK5" s="290" t="str">
        <f t="shared" ref="BK5" si="58">TEXT($B$4+2018&amp;"/"&amp;$AJ$3&amp;"/"&amp;BK4,"aaa")</f>
        <v>月</v>
      </c>
      <c r="BL5" s="176" t="str">
        <f t="shared" ref="BL5" si="59">TEXT($B$4+2018&amp;"/"&amp;$AJ$3&amp;"/"&amp;BL4,"aaa")</f>
        <v>火</v>
      </c>
      <c r="BM5" s="291" t="str">
        <f t="shared" ref="BM5" si="60">TEXT($B$4+2018&amp;"/"&amp;$AJ$3&amp;"/"&amp;BM4,"aaa")</f>
        <v>水</v>
      </c>
      <c r="BN5" s="175" t="str">
        <f>TEXT($B$4+2018&amp;"/"&amp;$BN$3&amp;"/"&amp;BN4,"aaa")</f>
        <v>木</v>
      </c>
      <c r="BO5" s="290" t="str">
        <f>TEXT($B$4+2018&amp;"/"&amp;$BN$3&amp;"/"&amp;BO4,"aaa")</f>
        <v>金</v>
      </c>
      <c r="BP5" s="290" t="str">
        <f t="shared" ref="BP5:CE5" si="61">TEXT($B$4+2018&amp;"/"&amp;$BN$3&amp;"/"&amp;BP4,"aaa")</f>
        <v>土</v>
      </c>
      <c r="BQ5" s="290" t="str">
        <f t="shared" si="61"/>
        <v>日</v>
      </c>
      <c r="BR5" s="290" t="str">
        <f t="shared" si="61"/>
        <v>月</v>
      </c>
      <c r="BS5" s="290" t="str">
        <f t="shared" si="61"/>
        <v>火</v>
      </c>
      <c r="BT5" s="290" t="str">
        <f t="shared" si="61"/>
        <v>水</v>
      </c>
      <c r="BU5" s="290" t="str">
        <f t="shared" si="61"/>
        <v>木</v>
      </c>
      <c r="BV5" s="290" t="str">
        <f t="shared" si="61"/>
        <v>金</v>
      </c>
      <c r="BW5" s="290" t="str">
        <f t="shared" si="61"/>
        <v>土</v>
      </c>
      <c r="BX5" s="290" t="str">
        <f t="shared" si="61"/>
        <v>日</v>
      </c>
      <c r="BY5" s="290" t="str">
        <f t="shared" si="61"/>
        <v>月</v>
      </c>
      <c r="BZ5" s="290" t="str">
        <f t="shared" si="61"/>
        <v>火</v>
      </c>
      <c r="CA5" s="290" t="str">
        <f t="shared" si="61"/>
        <v>水</v>
      </c>
      <c r="CB5" s="290" t="str">
        <f t="shared" si="61"/>
        <v>木</v>
      </c>
      <c r="CC5" s="290" t="str">
        <f t="shared" si="61"/>
        <v>金</v>
      </c>
      <c r="CD5" s="290" t="str">
        <f t="shared" si="61"/>
        <v>土</v>
      </c>
      <c r="CE5" s="290" t="str">
        <f t="shared" si="61"/>
        <v>日</v>
      </c>
      <c r="CF5" s="290" t="str">
        <f t="shared" ref="CF5" si="62">TEXT($B$4+2018&amp;"/"&amp;$BN$3&amp;"/"&amp;CF4,"aaa")</f>
        <v>月</v>
      </c>
      <c r="CG5" s="290" t="str">
        <f t="shared" ref="CG5" si="63">TEXT($B$4+2018&amp;"/"&amp;$BN$3&amp;"/"&amp;CG4,"aaa")</f>
        <v>火</v>
      </c>
      <c r="CH5" s="290" t="str">
        <f t="shared" ref="CH5" si="64">TEXT($B$4+2018&amp;"/"&amp;$BN$3&amp;"/"&amp;CH4,"aaa")</f>
        <v>水</v>
      </c>
      <c r="CI5" s="290" t="str">
        <f t="shared" ref="CI5" si="65">TEXT($B$4+2018&amp;"/"&amp;$BN$3&amp;"/"&amp;CI4,"aaa")</f>
        <v>木</v>
      </c>
      <c r="CJ5" s="290" t="str">
        <f t="shared" ref="CJ5" si="66">TEXT($B$4+2018&amp;"/"&amp;$BN$3&amp;"/"&amp;CJ4,"aaa")</f>
        <v>金</v>
      </c>
      <c r="CK5" s="290" t="str">
        <f t="shared" ref="CK5" si="67">TEXT($B$4+2018&amp;"/"&amp;$BN$3&amp;"/"&amp;CK4,"aaa")</f>
        <v>土</v>
      </c>
      <c r="CL5" s="290" t="str">
        <f t="shared" ref="CL5" si="68">TEXT($B$4+2018&amp;"/"&amp;$BN$3&amp;"/"&amp;CL4,"aaa")</f>
        <v>日</v>
      </c>
      <c r="CM5" s="290" t="str">
        <f t="shared" ref="CM5" si="69">TEXT($B$4+2018&amp;"/"&amp;$BN$3&amp;"/"&amp;CM4,"aaa")</f>
        <v>月</v>
      </c>
      <c r="CN5" s="290" t="str">
        <f t="shared" ref="CN5" si="70">TEXT($B$4+2018&amp;"/"&amp;$BN$3&amp;"/"&amp;CN4,"aaa")</f>
        <v>火</v>
      </c>
      <c r="CO5" s="290" t="str">
        <f t="shared" ref="CO5" si="71">TEXT($B$4+2018&amp;"/"&amp;$BN$3&amp;"/"&amp;CO4,"aaa")</f>
        <v>水</v>
      </c>
      <c r="CP5" s="290" t="str">
        <f t="shared" ref="CP5" si="72">TEXT($B$4+2018&amp;"/"&amp;$BN$3&amp;"/"&amp;CP4,"aaa")</f>
        <v>木</v>
      </c>
      <c r="CQ5" s="290" t="str">
        <f t="shared" ref="CQ5" si="73">TEXT($B$4+2018&amp;"/"&amp;$BN$3&amp;"/"&amp;CQ4,"aaa")</f>
        <v>金</v>
      </c>
      <c r="CR5" s="291" t="str">
        <f t="shared" ref="CR5" si="74">TEXT($B$4+2018&amp;"/"&amp;$BN$3&amp;"/"&amp;CR4,"aaa")</f>
        <v>土</v>
      </c>
      <c r="CS5" s="175" t="str">
        <f>TEXT($B$4+2018&amp;"/"&amp;$CS$3&amp;"/"&amp;CS4,"aaa")</f>
        <v>日</v>
      </c>
      <c r="CT5" s="290" t="str">
        <f>TEXT($B$4+2018&amp;"/"&amp;$CS$3&amp;"/"&amp;CT4,"aaa")</f>
        <v>月</v>
      </c>
      <c r="CU5" s="290" t="str">
        <f t="shared" ref="CU5:DV5" si="75">TEXT($B$4+2018&amp;"/"&amp;$CS$3&amp;"/"&amp;CU4,"aaa")</f>
        <v>火</v>
      </c>
      <c r="CV5" s="290" t="str">
        <f t="shared" si="75"/>
        <v>水</v>
      </c>
      <c r="CW5" s="290" t="str">
        <f t="shared" si="75"/>
        <v>木</v>
      </c>
      <c r="CX5" s="290" t="str">
        <f t="shared" si="75"/>
        <v>金</v>
      </c>
      <c r="CY5" s="290" t="str">
        <f t="shared" si="75"/>
        <v>土</v>
      </c>
      <c r="CZ5" s="290" t="str">
        <f t="shared" si="75"/>
        <v>日</v>
      </c>
      <c r="DA5" s="290" t="str">
        <f t="shared" si="75"/>
        <v>月</v>
      </c>
      <c r="DB5" s="290" t="str">
        <f t="shared" si="75"/>
        <v>火</v>
      </c>
      <c r="DC5" s="290" t="str">
        <f t="shared" si="75"/>
        <v>水</v>
      </c>
      <c r="DD5" s="290" t="str">
        <f t="shared" si="75"/>
        <v>木</v>
      </c>
      <c r="DE5" s="290" t="str">
        <f t="shared" si="75"/>
        <v>金</v>
      </c>
      <c r="DF5" s="290" t="str">
        <f t="shared" si="75"/>
        <v>土</v>
      </c>
      <c r="DG5" s="290" t="str">
        <f t="shared" si="75"/>
        <v>日</v>
      </c>
      <c r="DH5" s="290" t="str">
        <f t="shared" si="75"/>
        <v>月</v>
      </c>
      <c r="DI5" s="290" t="str">
        <f t="shared" si="75"/>
        <v>火</v>
      </c>
      <c r="DJ5" s="290" t="str">
        <f t="shared" si="75"/>
        <v>水</v>
      </c>
      <c r="DK5" s="290" t="str">
        <f t="shared" si="75"/>
        <v>木</v>
      </c>
      <c r="DL5" s="290" t="str">
        <f t="shared" si="75"/>
        <v>金</v>
      </c>
      <c r="DM5" s="290" t="str">
        <f t="shared" si="75"/>
        <v>土</v>
      </c>
      <c r="DN5" s="290" t="str">
        <f t="shared" si="75"/>
        <v>日</v>
      </c>
      <c r="DO5" s="290" t="str">
        <f t="shared" si="75"/>
        <v>月</v>
      </c>
      <c r="DP5" s="290" t="str">
        <f t="shared" si="75"/>
        <v>火</v>
      </c>
      <c r="DQ5" s="290" t="str">
        <f t="shared" si="75"/>
        <v>水</v>
      </c>
      <c r="DR5" s="290" t="str">
        <f t="shared" si="75"/>
        <v>木</v>
      </c>
      <c r="DS5" s="290" t="str">
        <f t="shared" si="75"/>
        <v>金</v>
      </c>
      <c r="DT5" s="290" t="str">
        <f t="shared" si="75"/>
        <v>土</v>
      </c>
      <c r="DU5" s="290" t="str">
        <f t="shared" si="75"/>
        <v>日</v>
      </c>
      <c r="DV5" s="291" t="str">
        <f t="shared" si="75"/>
        <v>月</v>
      </c>
      <c r="DW5" s="175" t="str">
        <f>TEXT($B$4+2018&amp;"/"&amp;$DW$3&amp;"/"&amp;DW4,"aaa")</f>
        <v>火</v>
      </c>
      <c r="DX5" s="290" t="str">
        <f>TEXT($B$4+2018&amp;"/"&amp;$DW$3&amp;"/"&amp;DX4,"aaa")</f>
        <v>水</v>
      </c>
      <c r="DY5" s="290" t="str">
        <f t="shared" ref="DY5:FA5" si="76">TEXT($B$4+2018&amp;"/"&amp;$DW$3&amp;"/"&amp;DY4,"aaa")</f>
        <v>木</v>
      </c>
      <c r="DZ5" s="290" t="str">
        <f t="shared" si="76"/>
        <v>金</v>
      </c>
      <c r="EA5" s="290" t="str">
        <f t="shared" si="76"/>
        <v>土</v>
      </c>
      <c r="EB5" s="290" t="str">
        <f t="shared" si="76"/>
        <v>日</v>
      </c>
      <c r="EC5" s="290" t="str">
        <f t="shared" si="76"/>
        <v>月</v>
      </c>
      <c r="ED5" s="290" t="str">
        <f t="shared" si="76"/>
        <v>火</v>
      </c>
      <c r="EE5" s="290" t="str">
        <f t="shared" si="76"/>
        <v>水</v>
      </c>
      <c r="EF5" s="290" t="str">
        <f t="shared" si="76"/>
        <v>木</v>
      </c>
      <c r="EG5" s="290" t="str">
        <f t="shared" si="76"/>
        <v>金</v>
      </c>
      <c r="EH5" s="290" t="str">
        <f t="shared" si="76"/>
        <v>土</v>
      </c>
      <c r="EI5" s="290" t="str">
        <f t="shared" si="76"/>
        <v>日</v>
      </c>
      <c r="EJ5" s="290" t="str">
        <f t="shared" si="76"/>
        <v>月</v>
      </c>
      <c r="EK5" s="290" t="str">
        <f t="shared" si="76"/>
        <v>火</v>
      </c>
      <c r="EL5" s="290" t="str">
        <f t="shared" si="76"/>
        <v>水</v>
      </c>
      <c r="EM5" s="290" t="str">
        <f t="shared" si="76"/>
        <v>木</v>
      </c>
      <c r="EN5" s="290" t="str">
        <f t="shared" si="76"/>
        <v>金</v>
      </c>
      <c r="EO5" s="290" t="str">
        <f t="shared" si="76"/>
        <v>土</v>
      </c>
      <c r="EP5" s="290" t="str">
        <f t="shared" si="76"/>
        <v>日</v>
      </c>
      <c r="EQ5" s="290" t="str">
        <f t="shared" si="76"/>
        <v>月</v>
      </c>
      <c r="ER5" s="290" t="str">
        <f t="shared" si="76"/>
        <v>火</v>
      </c>
      <c r="ES5" s="290" t="str">
        <f t="shared" si="76"/>
        <v>水</v>
      </c>
      <c r="ET5" s="290" t="str">
        <f t="shared" si="76"/>
        <v>木</v>
      </c>
      <c r="EU5" s="290" t="str">
        <f t="shared" si="76"/>
        <v>金</v>
      </c>
      <c r="EV5" s="290" t="str">
        <f t="shared" si="76"/>
        <v>土</v>
      </c>
      <c r="EW5" s="290" t="str">
        <f t="shared" si="76"/>
        <v>日</v>
      </c>
      <c r="EX5" s="290" t="str">
        <f t="shared" si="76"/>
        <v>月</v>
      </c>
      <c r="EY5" s="290" t="str">
        <f t="shared" si="76"/>
        <v>火</v>
      </c>
      <c r="EZ5" s="290" t="str">
        <f t="shared" si="76"/>
        <v>水</v>
      </c>
      <c r="FA5" s="291" t="str">
        <f t="shared" si="76"/>
        <v>木</v>
      </c>
      <c r="FB5" s="175" t="str">
        <f>TEXT($B$4+2018&amp;"/"&amp;$FB$3&amp;"/"&amp;FB4,"aaa")</f>
        <v>金</v>
      </c>
      <c r="FC5" s="290" t="str">
        <f>TEXT($B$4+2018&amp;"/"&amp;$FB$3&amp;"/"&amp;FC4,"aaa")</f>
        <v>土</v>
      </c>
      <c r="FD5" s="290" t="str">
        <f t="shared" ref="FD5:GF5" si="77">TEXT($B$4+2018&amp;"/"&amp;$FB$3&amp;"/"&amp;FD4,"aaa")</f>
        <v>日</v>
      </c>
      <c r="FE5" s="290" t="str">
        <f t="shared" si="77"/>
        <v>月</v>
      </c>
      <c r="FF5" s="290" t="str">
        <f t="shared" si="77"/>
        <v>火</v>
      </c>
      <c r="FG5" s="290" t="str">
        <f t="shared" si="77"/>
        <v>水</v>
      </c>
      <c r="FH5" s="290" t="str">
        <f t="shared" si="77"/>
        <v>木</v>
      </c>
      <c r="FI5" s="290" t="str">
        <f t="shared" si="77"/>
        <v>金</v>
      </c>
      <c r="FJ5" s="290" t="str">
        <f t="shared" si="77"/>
        <v>土</v>
      </c>
      <c r="FK5" s="290" t="str">
        <f t="shared" si="77"/>
        <v>日</v>
      </c>
      <c r="FL5" s="290" t="str">
        <f t="shared" si="77"/>
        <v>月</v>
      </c>
      <c r="FM5" s="291" t="str">
        <f t="shared" si="77"/>
        <v>火</v>
      </c>
      <c r="FN5" s="292" t="str">
        <f t="shared" si="77"/>
        <v>水</v>
      </c>
      <c r="FO5" s="290" t="str">
        <f t="shared" si="77"/>
        <v>木</v>
      </c>
      <c r="FP5" s="293" t="str">
        <f t="shared" si="77"/>
        <v>金</v>
      </c>
      <c r="FQ5" s="290" t="str">
        <f t="shared" si="77"/>
        <v>土</v>
      </c>
      <c r="FR5" s="290" t="str">
        <f t="shared" si="77"/>
        <v>日</v>
      </c>
      <c r="FS5" s="290" t="str">
        <f t="shared" si="77"/>
        <v>月</v>
      </c>
      <c r="FT5" s="290" t="str">
        <f t="shared" si="77"/>
        <v>火</v>
      </c>
      <c r="FU5" s="290" t="str">
        <f t="shared" si="77"/>
        <v>水</v>
      </c>
      <c r="FV5" s="290" t="str">
        <f t="shared" si="77"/>
        <v>木</v>
      </c>
      <c r="FW5" s="290" t="str">
        <f t="shared" si="77"/>
        <v>金</v>
      </c>
      <c r="FX5" s="290" t="str">
        <f t="shared" si="77"/>
        <v>土</v>
      </c>
      <c r="FY5" s="290" t="str">
        <f t="shared" si="77"/>
        <v>日</v>
      </c>
      <c r="FZ5" s="290" t="str">
        <f t="shared" si="77"/>
        <v>月</v>
      </c>
      <c r="GA5" s="290" t="str">
        <f t="shared" si="77"/>
        <v>火</v>
      </c>
      <c r="GB5" s="290" t="str">
        <f t="shared" si="77"/>
        <v>水</v>
      </c>
      <c r="GC5" s="290" t="str">
        <f t="shared" si="77"/>
        <v>木</v>
      </c>
      <c r="GD5" s="290" t="str">
        <f t="shared" si="77"/>
        <v>金</v>
      </c>
      <c r="GE5" s="290" t="str">
        <f t="shared" si="77"/>
        <v>土</v>
      </c>
      <c r="GF5" s="291" t="str">
        <f t="shared" si="77"/>
        <v>日</v>
      </c>
      <c r="GG5" s="175" t="str">
        <f>TEXT($B$4+2018&amp;"/"&amp;$GG$3&amp;"/"&amp;GG4,"aaa")</f>
        <v>月</v>
      </c>
      <c r="GH5" s="290" t="str">
        <f>TEXT($B$4+2018&amp;"/"&amp;$GG$3&amp;"/"&amp;GH4,"aaa")</f>
        <v>火</v>
      </c>
      <c r="GI5" s="290" t="str">
        <f t="shared" ref="GI5:HJ5" si="78">TEXT($B$4+2018&amp;"/"&amp;$GG$3&amp;"/"&amp;GI4,"aaa")</f>
        <v>水</v>
      </c>
      <c r="GJ5" s="290" t="str">
        <f t="shared" si="78"/>
        <v>木</v>
      </c>
      <c r="GK5" s="290" t="str">
        <f t="shared" si="78"/>
        <v>金</v>
      </c>
      <c r="GL5" s="290" t="str">
        <f t="shared" si="78"/>
        <v>土</v>
      </c>
      <c r="GM5" s="290" t="str">
        <f t="shared" si="78"/>
        <v>日</v>
      </c>
      <c r="GN5" s="290" t="str">
        <f t="shared" si="78"/>
        <v>月</v>
      </c>
      <c r="GO5" s="290" t="str">
        <f t="shared" si="78"/>
        <v>火</v>
      </c>
      <c r="GP5" s="290" t="str">
        <f t="shared" si="78"/>
        <v>水</v>
      </c>
      <c r="GQ5" s="290" t="str">
        <f t="shared" si="78"/>
        <v>木</v>
      </c>
      <c r="GR5" s="290" t="str">
        <f t="shared" si="78"/>
        <v>金</v>
      </c>
      <c r="GS5" s="290" t="str">
        <f t="shared" si="78"/>
        <v>土</v>
      </c>
      <c r="GT5" s="290" t="str">
        <f t="shared" si="78"/>
        <v>日</v>
      </c>
      <c r="GU5" s="290" t="str">
        <f t="shared" si="78"/>
        <v>月</v>
      </c>
      <c r="GV5" s="290" t="str">
        <f t="shared" si="78"/>
        <v>火</v>
      </c>
      <c r="GW5" s="290" t="str">
        <f t="shared" si="78"/>
        <v>水</v>
      </c>
      <c r="GX5" s="290" t="str">
        <f t="shared" si="78"/>
        <v>木</v>
      </c>
      <c r="GY5" s="290" t="str">
        <f t="shared" si="78"/>
        <v>金</v>
      </c>
      <c r="GZ5" s="290" t="str">
        <f t="shared" si="78"/>
        <v>土</v>
      </c>
      <c r="HA5" s="290" t="str">
        <f t="shared" si="78"/>
        <v>日</v>
      </c>
      <c r="HB5" s="290" t="str">
        <f t="shared" si="78"/>
        <v>月</v>
      </c>
      <c r="HC5" s="290" t="str">
        <f t="shared" si="78"/>
        <v>火</v>
      </c>
      <c r="HD5" s="290" t="str">
        <f t="shared" si="78"/>
        <v>水</v>
      </c>
      <c r="HE5" s="290" t="str">
        <f t="shared" si="78"/>
        <v>木</v>
      </c>
      <c r="HF5" s="290" t="str">
        <f t="shared" si="78"/>
        <v>金</v>
      </c>
      <c r="HG5" s="290" t="str">
        <f t="shared" si="78"/>
        <v>土</v>
      </c>
      <c r="HH5" s="290" t="str">
        <f t="shared" si="78"/>
        <v>日</v>
      </c>
      <c r="HI5" s="290" t="str">
        <f t="shared" si="78"/>
        <v>月</v>
      </c>
      <c r="HJ5" s="291" t="str">
        <f t="shared" si="78"/>
        <v>火</v>
      </c>
      <c r="HK5" s="175" t="str">
        <f>TEXT($B$4+2018&amp;"/"&amp;$HK$3&amp;"/"&amp;HK4,"aaa")</f>
        <v>水</v>
      </c>
      <c r="HL5" s="290" t="str">
        <f>TEXT($B$4+2018&amp;"/"&amp;$HK$3&amp;"/"&amp;HL4,"aaa")</f>
        <v>木</v>
      </c>
      <c r="HM5" s="290" t="str">
        <f t="shared" ref="HM5:IO5" si="79">TEXT($B$4+2018&amp;"/"&amp;$HK$3&amp;"/"&amp;HM4,"aaa")</f>
        <v>金</v>
      </c>
      <c r="HN5" s="290" t="str">
        <f t="shared" si="79"/>
        <v>土</v>
      </c>
      <c r="HO5" s="290" t="str">
        <f t="shared" si="79"/>
        <v>日</v>
      </c>
      <c r="HP5" s="290" t="str">
        <f t="shared" si="79"/>
        <v>月</v>
      </c>
      <c r="HQ5" s="290" t="str">
        <f t="shared" si="79"/>
        <v>火</v>
      </c>
      <c r="HR5" s="290" t="str">
        <f t="shared" si="79"/>
        <v>水</v>
      </c>
      <c r="HS5" s="290" t="str">
        <f t="shared" si="79"/>
        <v>木</v>
      </c>
      <c r="HT5" s="290" t="str">
        <f t="shared" si="79"/>
        <v>金</v>
      </c>
      <c r="HU5" s="290" t="str">
        <f t="shared" si="79"/>
        <v>土</v>
      </c>
      <c r="HV5" s="290" t="str">
        <f t="shared" si="79"/>
        <v>日</v>
      </c>
      <c r="HW5" s="290" t="str">
        <f t="shared" si="79"/>
        <v>月</v>
      </c>
      <c r="HX5" s="290" t="str">
        <f t="shared" si="79"/>
        <v>火</v>
      </c>
      <c r="HY5" s="290" t="str">
        <f t="shared" si="79"/>
        <v>水</v>
      </c>
      <c r="HZ5" s="290" t="str">
        <f t="shared" si="79"/>
        <v>木</v>
      </c>
      <c r="IA5" s="290" t="str">
        <f t="shared" si="79"/>
        <v>金</v>
      </c>
      <c r="IB5" s="290" t="str">
        <f t="shared" si="79"/>
        <v>土</v>
      </c>
      <c r="IC5" s="290" t="str">
        <f t="shared" si="79"/>
        <v>日</v>
      </c>
      <c r="ID5" s="290" t="str">
        <f t="shared" si="79"/>
        <v>月</v>
      </c>
      <c r="IE5" s="290" t="str">
        <f t="shared" si="79"/>
        <v>火</v>
      </c>
      <c r="IF5" s="290" t="str">
        <f t="shared" si="79"/>
        <v>水</v>
      </c>
      <c r="IG5" s="290" t="str">
        <f t="shared" si="79"/>
        <v>木</v>
      </c>
      <c r="IH5" s="290" t="str">
        <f t="shared" si="79"/>
        <v>金</v>
      </c>
      <c r="II5" s="290" t="str">
        <f t="shared" si="79"/>
        <v>土</v>
      </c>
      <c r="IJ5" s="290" t="str">
        <f t="shared" si="79"/>
        <v>日</v>
      </c>
      <c r="IK5" s="290" t="str">
        <f t="shared" si="79"/>
        <v>月</v>
      </c>
      <c r="IL5" s="290" t="str">
        <f t="shared" si="79"/>
        <v>火</v>
      </c>
      <c r="IM5" s="290" t="str">
        <f t="shared" si="79"/>
        <v>水</v>
      </c>
      <c r="IN5" s="290" t="str">
        <f t="shared" si="79"/>
        <v>木</v>
      </c>
      <c r="IO5" s="291" t="str">
        <f t="shared" si="79"/>
        <v>金</v>
      </c>
      <c r="IP5" s="175" t="str">
        <f>TEXT($B$4+2018&amp;"/"&amp;$IP$3&amp;"/"&amp;IP4,"aaa")</f>
        <v>土</v>
      </c>
      <c r="IQ5" s="290" t="str">
        <f>TEXT($B$4+2018&amp;"/"&amp;$IP$3&amp;"/"&amp;IQ4,"aaa")</f>
        <v>日</v>
      </c>
      <c r="IR5" s="290" t="str">
        <f t="shared" ref="IR5:JS5" si="80">TEXT($B$4+2018&amp;"/"&amp;$IP$3&amp;"/"&amp;IR4,"aaa")</f>
        <v>月</v>
      </c>
      <c r="IS5" s="290" t="str">
        <f t="shared" si="80"/>
        <v>火</v>
      </c>
      <c r="IT5" s="290" t="str">
        <f t="shared" si="80"/>
        <v>水</v>
      </c>
      <c r="IU5" s="290" t="str">
        <f t="shared" si="80"/>
        <v>木</v>
      </c>
      <c r="IV5" s="290" t="str">
        <f t="shared" si="80"/>
        <v>金</v>
      </c>
      <c r="IW5" s="290" t="str">
        <f t="shared" si="80"/>
        <v>土</v>
      </c>
      <c r="IX5" s="290" t="str">
        <f t="shared" si="80"/>
        <v>日</v>
      </c>
      <c r="IY5" s="290" t="str">
        <f t="shared" si="80"/>
        <v>月</v>
      </c>
      <c r="IZ5" s="290" t="str">
        <f t="shared" si="80"/>
        <v>火</v>
      </c>
      <c r="JA5" s="290" t="str">
        <f t="shared" si="80"/>
        <v>水</v>
      </c>
      <c r="JB5" s="290" t="str">
        <f t="shared" si="80"/>
        <v>木</v>
      </c>
      <c r="JC5" s="290" t="str">
        <f t="shared" si="80"/>
        <v>金</v>
      </c>
      <c r="JD5" s="290" t="str">
        <f t="shared" si="80"/>
        <v>土</v>
      </c>
      <c r="JE5" s="290" t="str">
        <f t="shared" si="80"/>
        <v>日</v>
      </c>
      <c r="JF5" s="290" t="str">
        <f t="shared" si="80"/>
        <v>月</v>
      </c>
      <c r="JG5" s="290" t="str">
        <f t="shared" si="80"/>
        <v>火</v>
      </c>
      <c r="JH5" s="290" t="str">
        <f t="shared" si="80"/>
        <v>水</v>
      </c>
      <c r="JI5" s="290" t="str">
        <f t="shared" si="80"/>
        <v>木</v>
      </c>
      <c r="JJ5" s="290" t="str">
        <f t="shared" si="80"/>
        <v>金</v>
      </c>
      <c r="JK5" s="290" t="str">
        <f t="shared" si="80"/>
        <v>土</v>
      </c>
      <c r="JL5" s="290" t="str">
        <f t="shared" si="80"/>
        <v>日</v>
      </c>
      <c r="JM5" s="290" t="str">
        <f t="shared" si="80"/>
        <v>月</v>
      </c>
      <c r="JN5" s="290" t="str">
        <f t="shared" si="80"/>
        <v>火</v>
      </c>
      <c r="JO5" s="290" t="str">
        <f t="shared" si="80"/>
        <v>水</v>
      </c>
      <c r="JP5" s="290" t="str">
        <f t="shared" si="80"/>
        <v>木</v>
      </c>
      <c r="JQ5" s="290" t="str">
        <f t="shared" si="80"/>
        <v>金</v>
      </c>
      <c r="JR5" s="290" t="str">
        <f t="shared" si="80"/>
        <v>土</v>
      </c>
      <c r="JS5" s="291" t="str">
        <f t="shared" si="80"/>
        <v>日</v>
      </c>
      <c r="JT5" s="175" t="str">
        <f>TEXT($B$4+2018&amp;"/"&amp;$JT$3&amp;"/"&amp;JT4,"aaa")</f>
        <v>月</v>
      </c>
      <c r="JU5" s="290" t="str">
        <f>TEXT($B$4+2018&amp;"/"&amp;$JT$3&amp;"/"&amp;JU4,"aaa")</f>
        <v>火</v>
      </c>
      <c r="JV5" s="290" t="str">
        <f t="shared" ref="JV5:KX5" si="81">TEXT($B$4+2018&amp;"/"&amp;$JT$3&amp;"/"&amp;JV4,"aaa")</f>
        <v>水</v>
      </c>
      <c r="JW5" s="290" t="str">
        <f t="shared" si="81"/>
        <v>木</v>
      </c>
      <c r="JX5" s="290" t="str">
        <f t="shared" si="81"/>
        <v>金</v>
      </c>
      <c r="JY5" s="290" t="str">
        <f t="shared" si="81"/>
        <v>土</v>
      </c>
      <c r="JZ5" s="290" t="str">
        <f t="shared" si="81"/>
        <v>日</v>
      </c>
      <c r="KA5" s="290" t="str">
        <f t="shared" si="81"/>
        <v>月</v>
      </c>
      <c r="KB5" s="290" t="str">
        <f t="shared" si="81"/>
        <v>火</v>
      </c>
      <c r="KC5" s="290" t="str">
        <f t="shared" si="81"/>
        <v>水</v>
      </c>
      <c r="KD5" s="290" t="str">
        <f t="shared" si="81"/>
        <v>木</v>
      </c>
      <c r="KE5" s="290" t="str">
        <f t="shared" si="81"/>
        <v>金</v>
      </c>
      <c r="KF5" s="290" t="str">
        <f t="shared" si="81"/>
        <v>土</v>
      </c>
      <c r="KG5" s="290" t="str">
        <f t="shared" si="81"/>
        <v>日</v>
      </c>
      <c r="KH5" s="290" t="str">
        <f t="shared" si="81"/>
        <v>月</v>
      </c>
      <c r="KI5" s="290" t="str">
        <f t="shared" si="81"/>
        <v>火</v>
      </c>
      <c r="KJ5" s="290" t="str">
        <f t="shared" si="81"/>
        <v>水</v>
      </c>
      <c r="KK5" s="290" t="str">
        <f t="shared" si="81"/>
        <v>木</v>
      </c>
      <c r="KL5" s="290" t="str">
        <f t="shared" si="81"/>
        <v>金</v>
      </c>
      <c r="KM5" s="290" t="str">
        <f t="shared" si="81"/>
        <v>土</v>
      </c>
      <c r="KN5" s="290" t="str">
        <f t="shared" si="81"/>
        <v>日</v>
      </c>
      <c r="KO5" s="290" t="str">
        <f t="shared" si="81"/>
        <v>月</v>
      </c>
      <c r="KP5" s="290" t="str">
        <f t="shared" si="81"/>
        <v>火</v>
      </c>
      <c r="KQ5" s="290" t="str">
        <f t="shared" si="81"/>
        <v>水</v>
      </c>
      <c r="KR5" s="290" t="str">
        <f t="shared" si="81"/>
        <v>木</v>
      </c>
      <c r="KS5" s="290" t="str">
        <f t="shared" si="81"/>
        <v>金</v>
      </c>
      <c r="KT5" s="290" t="str">
        <f t="shared" si="81"/>
        <v>土</v>
      </c>
      <c r="KU5" s="291" t="str">
        <f t="shared" si="81"/>
        <v>日</v>
      </c>
      <c r="KV5" s="292" t="str">
        <f t="shared" si="81"/>
        <v>月</v>
      </c>
      <c r="KW5" s="290" t="str">
        <f t="shared" si="81"/>
        <v>火</v>
      </c>
      <c r="KX5" s="291" t="str">
        <f t="shared" si="81"/>
        <v>水</v>
      </c>
      <c r="KY5" s="175" t="str">
        <f>TEXT($B$4+1+2018&amp;"/"&amp;$KY$2&amp;"/"&amp;KY4,"aaa")</f>
        <v>木</v>
      </c>
      <c r="KZ5" s="290" t="str">
        <f>TEXT($B$4+1+2018&amp;"/"&amp;$KY$2&amp;"/"&amp;KZ4,"aaa")</f>
        <v>金</v>
      </c>
      <c r="LA5" s="294" t="str">
        <f t="shared" ref="LA5:LG5" si="82">TEXT($B$4+1+2018&amp;"/"&amp;$KY$2&amp;"/"&amp;LA4,"aaa")</f>
        <v>土</v>
      </c>
      <c r="LB5" s="290" t="str">
        <f t="shared" si="82"/>
        <v>日</v>
      </c>
      <c r="LC5" s="290" t="str">
        <f t="shared" si="82"/>
        <v>月</v>
      </c>
      <c r="LD5" s="290" t="str">
        <f t="shared" si="82"/>
        <v>火</v>
      </c>
      <c r="LE5" s="290" t="str">
        <f t="shared" si="82"/>
        <v>水</v>
      </c>
      <c r="LF5" s="290" t="str">
        <f t="shared" si="82"/>
        <v>木</v>
      </c>
      <c r="LG5" s="290" t="str">
        <f t="shared" si="82"/>
        <v>金</v>
      </c>
      <c r="LH5" s="290" t="str">
        <f t="shared" ref="LH5" si="83">TEXT($B$4+1+2018&amp;"/"&amp;$KY$2&amp;"/"&amp;LH4,"aaa")</f>
        <v>土</v>
      </c>
      <c r="LI5" s="290" t="str">
        <f t="shared" ref="LI5" si="84">TEXT($B$4+1+2018&amp;"/"&amp;$KY$2&amp;"/"&amp;LI4,"aaa")</f>
        <v>日</v>
      </c>
      <c r="LJ5" s="290" t="str">
        <f t="shared" ref="LJ5" si="85">TEXT($B$4+1+2018&amp;"/"&amp;$KY$2&amp;"/"&amp;LJ4,"aaa")</f>
        <v>月</v>
      </c>
      <c r="LK5" s="290" t="str">
        <f t="shared" ref="LK5" si="86">TEXT($B$4+1+2018&amp;"/"&amp;$KY$2&amp;"/"&amp;LK4,"aaa")</f>
        <v>火</v>
      </c>
      <c r="LL5" s="290" t="str">
        <f t="shared" ref="LL5" si="87">TEXT($B$4+1+2018&amp;"/"&amp;$KY$2&amp;"/"&amp;LL4,"aaa")</f>
        <v>水</v>
      </c>
      <c r="LM5" s="290" t="str">
        <f t="shared" ref="LM5:LN5" si="88">TEXT($B$4+1+2018&amp;"/"&amp;$KY$2&amp;"/"&amp;LM4,"aaa")</f>
        <v>木</v>
      </c>
      <c r="LN5" s="290" t="str">
        <f t="shared" si="88"/>
        <v>金</v>
      </c>
      <c r="LO5" s="290" t="str">
        <f t="shared" ref="LO5" si="89">TEXT($B$4+1+2018&amp;"/"&amp;$KY$2&amp;"/"&amp;LO4,"aaa")</f>
        <v>土</v>
      </c>
      <c r="LP5" s="290" t="str">
        <f t="shared" ref="LP5" si="90">TEXT($B$4+1+2018&amp;"/"&amp;$KY$2&amp;"/"&amp;LP4,"aaa")</f>
        <v>日</v>
      </c>
      <c r="LQ5" s="290" t="str">
        <f t="shared" ref="LQ5" si="91">TEXT($B$4+1+2018&amp;"/"&amp;$KY$2&amp;"/"&amp;LQ4,"aaa")</f>
        <v>月</v>
      </c>
      <c r="LR5" s="290" t="str">
        <f t="shared" ref="LR5" si="92">TEXT($B$4+1+2018&amp;"/"&amp;$KY$2&amp;"/"&amp;LR4,"aaa")</f>
        <v>火</v>
      </c>
      <c r="LS5" s="290" t="str">
        <f t="shared" ref="LS5" si="93">TEXT($B$4+1+2018&amp;"/"&amp;$KY$2&amp;"/"&amp;LS4,"aaa")</f>
        <v>水</v>
      </c>
      <c r="LT5" s="290" t="str">
        <f t="shared" ref="LT5:LU5" si="94">TEXT($B$4+1+2018&amp;"/"&amp;$KY$2&amp;"/"&amp;LT4,"aaa")</f>
        <v>木</v>
      </c>
      <c r="LU5" s="290" t="str">
        <f t="shared" si="94"/>
        <v>金</v>
      </c>
      <c r="LV5" s="290" t="str">
        <f t="shared" ref="LV5" si="95">TEXT($B$4+1+2018&amp;"/"&amp;$KY$2&amp;"/"&amp;LV4,"aaa")</f>
        <v>土</v>
      </c>
      <c r="LW5" s="290" t="str">
        <f t="shared" ref="LW5" si="96">TEXT($B$4+1+2018&amp;"/"&amp;$KY$2&amp;"/"&amp;LW4,"aaa")</f>
        <v>日</v>
      </c>
      <c r="LX5" s="290" t="str">
        <f t="shared" ref="LX5" si="97">TEXT($B$4+1+2018&amp;"/"&amp;$KY$2&amp;"/"&amp;LX4,"aaa")</f>
        <v>月</v>
      </c>
      <c r="LY5" s="290" t="str">
        <f t="shared" ref="LY5" si="98">TEXT($B$4+1+2018&amp;"/"&amp;$KY$2&amp;"/"&amp;LY4,"aaa")</f>
        <v>火</v>
      </c>
      <c r="LZ5" s="290" t="str">
        <f t="shared" ref="LZ5" si="99">TEXT($B$4+1+2018&amp;"/"&amp;$KY$2&amp;"/"&amp;LZ4,"aaa")</f>
        <v>水</v>
      </c>
      <c r="MA5" s="290" t="str">
        <f t="shared" ref="MA5:MB5" si="100">TEXT($B$4+1+2018&amp;"/"&amp;$KY$2&amp;"/"&amp;MA4,"aaa")</f>
        <v>木</v>
      </c>
      <c r="MB5" s="290" t="str">
        <f t="shared" si="100"/>
        <v>金</v>
      </c>
      <c r="MC5" s="291" t="str">
        <f t="shared" ref="MC5" si="101">TEXT($B$4+1+2018&amp;"/"&amp;$KY$2&amp;"/"&amp;MC4,"aaa")</f>
        <v>土</v>
      </c>
      <c r="MD5" s="175" t="str">
        <f>TEXT($B$4+1+2018&amp;"/"&amp;$MD$3&amp;"/"&amp;MD4,"aaa")</f>
        <v>日</v>
      </c>
      <c r="ME5" s="290" t="str">
        <f>TEXT($B$4+1+2018&amp;"/"&amp;$MD$3&amp;"/"&amp;ME4,"aaa")</f>
        <v>月</v>
      </c>
      <c r="MF5" s="290" t="str">
        <f t="shared" ref="MF5:NE5" si="102">TEXT($B$4+1+2018&amp;"/"&amp;$MD$3&amp;"/"&amp;MF4,"aaa")</f>
        <v>火</v>
      </c>
      <c r="MG5" s="290" t="str">
        <f t="shared" si="102"/>
        <v>水</v>
      </c>
      <c r="MH5" s="290" t="str">
        <f t="shared" si="102"/>
        <v>木</v>
      </c>
      <c r="MI5" s="290" t="str">
        <f t="shared" si="102"/>
        <v>金</v>
      </c>
      <c r="MJ5" s="290" t="str">
        <f t="shared" si="102"/>
        <v>土</v>
      </c>
      <c r="MK5" s="290" t="str">
        <f t="shared" si="102"/>
        <v>日</v>
      </c>
      <c r="ML5" s="290" t="str">
        <f t="shared" si="102"/>
        <v>月</v>
      </c>
      <c r="MM5" s="290" t="str">
        <f t="shared" si="102"/>
        <v>火</v>
      </c>
      <c r="MN5" s="290" t="str">
        <f t="shared" si="102"/>
        <v>水</v>
      </c>
      <c r="MO5" s="290" t="str">
        <f t="shared" si="102"/>
        <v>木</v>
      </c>
      <c r="MP5" s="290" t="str">
        <f t="shared" si="102"/>
        <v>金</v>
      </c>
      <c r="MQ5" s="290" t="str">
        <f t="shared" si="102"/>
        <v>土</v>
      </c>
      <c r="MR5" s="290" t="str">
        <f t="shared" si="102"/>
        <v>日</v>
      </c>
      <c r="MS5" s="290" t="str">
        <f t="shared" si="102"/>
        <v>月</v>
      </c>
      <c r="MT5" s="290" t="str">
        <f t="shared" si="102"/>
        <v>火</v>
      </c>
      <c r="MU5" s="290" t="str">
        <f t="shared" si="102"/>
        <v>水</v>
      </c>
      <c r="MV5" s="290" t="str">
        <f t="shared" si="102"/>
        <v>木</v>
      </c>
      <c r="MW5" s="290" t="str">
        <f t="shared" si="102"/>
        <v>金</v>
      </c>
      <c r="MX5" s="290" t="str">
        <f t="shared" si="102"/>
        <v>土</v>
      </c>
      <c r="MY5" s="290" t="str">
        <f t="shared" si="102"/>
        <v>日</v>
      </c>
      <c r="MZ5" s="290" t="str">
        <f t="shared" si="102"/>
        <v>月</v>
      </c>
      <c r="NA5" s="290" t="str">
        <f t="shared" si="102"/>
        <v>火</v>
      </c>
      <c r="NB5" s="290" t="str">
        <f t="shared" si="102"/>
        <v>水</v>
      </c>
      <c r="NC5" s="290" t="str">
        <f t="shared" si="102"/>
        <v>木</v>
      </c>
      <c r="ND5" s="290" t="str">
        <f t="shared" si="102"/>
        <v>金</v>
      </c>
      <c r="NE5" s="290" t="str">
        <f t="shared" si="102"/>
        <v>土</v>
      </c>
      <c r="NF5" s="291" t="str">
        <f>IF($NF$4="","",TEXT($B$4+1+2018&amp;"/"&amp;$MD$3&amp;"/"&amp;NF4,"aaa"))</f>
        <v/>
      </c>
      <c r="NG5" s="175" t="str">
        <f>TEXT($B$4+1+2018&amp;"/"&amp;$NG$3&amp;"/"&amp;NG4,"aaa")</f>
        <v>日</v>
      </c>
      <c r="NH5" s="290" t="str">
        <f>TEXT($B$4+1+2018&amp;"/"&amp;$NG$3&amp;"/"&amp;NH4,"aaa")</f>
        <v>月</v>
      </c>
      <c r="NI5" s="290" t="str">
        <f t="shared" ref="NI5:OK5" si="103">TEXT($B$4+1+2018&amp;"/"&amp;$NG$3&amp;"/"&amp;NI4,"aaa")</f>
        <v>火</v>
      </c>
      <c r="NJ5" s="290" t="str">
        <f t="shared" si="103"/>
        <v>水</v>
      </c>
      <c r="NK5" s="290" t="str">
        <f t="shared" si="103"/>
        <v>木</v>
      </c>
      <c r="NL5" s="290" t="str">
        <f t="shared" si="103"/>
        <v>金</v>
      </c>
      <c r="NM5" s="290" t="str">
        <f t="shared" si="103"/>
        <v>土</v>
      </c>
      <c r="NN5" s="290" t="str">
        <f t="shared" si="103"/>
        <v>日</v>
      </c>
      <c r="NO5" s="290" t="str">
        <f t="shared" si="103"/>
        <v>月</v>
      </c>
      <c r="NP5" s="290" t="str">
        <f t="shared" si="103"/>
        <v>火</v>
      </c>
      <c r="NQ5" s="290" t="str">
        <f t="shared" si="103"/>
        <v>水</v>
      </c>
      <c r="NR5" s="290" t="str">
        <f t="shared" si="103"/>
        <v>木</v>
      </c>
      <c r="NS5" s="290" t="str">
        <f t="shared" si="103"/>
        <v>金</v>
      </c>
      <c r="NT5" s="290" t="str">
        <f t="shared" si="103"/>
        <v>土</v>
      </c>
      <c r="NU5" s="290" t="str">
        <f t="shared" si="103"/>
        <v>日</v>
      </c>
      <c r="NV5" s="290" t="str">
        <f t="shared" si="103"/>
        <v>月</v>
      </c>
      <c r="NW5" s="290" t="str">
        <f t="shared" si="103"/>
        <v>火</v>
      </c>
      <c r="NX5" s="290" t="str">
        <f t="shared" si="103"/>
        <v>水</v>
      </c>
      <c r="NY5" s="290" t="str">
        <f t="shared" si="103"/>
        <v>木</v>
      </c>
      <c r="NZ5" s="290" t="str">
        <f t="shared" si="103"/>
        <v>金</v>
      </c>
      <c r="OA5" s="290" t="str">
        <f t="shared" si="103"/>
        <v>土</v>
      </c>
      <c r="OB5" s="290" t="str">
        <f t="shared" si="103"/>
        <v>日</v>
      </c>
      <c r="OC5" s="290" t="str">
        <f t="shared" si="103"/>
        <v>月</v>
      </c>
      <c r="OD5" s="290" t="str">
        <f t="shared" si="103"/>
        <v>火</v>
      </c>
      <c r="OE5" s="290" t="str">
        <f t="shared" si="103"/>
        <v>水</v>
      </c>
      <c r="OF5" s="290" t="str">
        <f t="shared" si="103"/>
        <v>木</v>
      </c>
      <c r="OG5" s="290" t="str">
        <f t="shared" si="103"/>
        <v>金</v>
      </c>
      <c r="OH5" s="290" t="str">
        <f t="shared" si="103"/>
        <v>土</v>
      </c>
      <c r="OI5" s="290" t="str">
        <f t="shared" si="103"/>
        <v>日</v>
      </c>
      <c r="OJ5" s="290" t="str">
        <f t="shared" si="103"/>
        <v>月</v>
      </c>
      <c r="OK5" s="177" t="str">
        <f t="shared" si="103"/>
        <v>火</v>
      </c>
    </row>
    <row r="6" spans="2:404" ht="13.5" customHeight="1">
      <c r="B6" s="178" t="s">
        <v>160</v>
      </c>
      <c r="C6" s="179"/>
      <c r="D6" s="180"/>
      <c r="E6" s="181"/>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3"/>
      <c r="AJ6" s="296">
        <f>休日等取得計画調書!E7</f>
        <v>0</v>
      </c>
      <c r="AK6" s="182">
        <f>休日等取得計画調書!F7</f>
        <v>0</v>
      </c>
      <c r="AL6" s="182">
        <f>休日等取得計画調書!G7</f>
        <v>0</v>
      </c>
      <c r="AM6" s="187">
        <f>休日等取得計画調書!H7</f>
        <v>0</v>
      </c>
      <c r="AN6" s="187">
        <f>休日等取得計画調書!I7</f>
        <v>0</v>
      </c>
      <c r="AO6" s="187">
        <f>休日等取得計画調書!J7</f>
        <v>0</v>
      </c>
      <c r="AP6" s="187">
        <f>休日等取得計画調書!K7</f>
        <v>0</v>
      </c>
      <c r="AQ6" s="187">
        <f>休日等取得計画調書!L7</f>
        <v>0</v>
      </c>
      <c r="AR6" s="187">
        <f>休日等取得計画調書!M7</f>
        <v>0</v>
      </c>
      <c r="AS6" s="187">
        <f>休日等取得計画調書!N7</f>
        <v>0</v>
      </c>
      <c r="AT6" s="187">
        <f>休日等取得計画調書!O7</f>
        <v>0</v>
      </c>
      <c r="AU6" s="187">
        <f>休日等取得計画調書!P7</f>
        <v>0</v>
      </c>
      <c r="AV6" s="187">
        <f>休日等取得計画調書!Q7</f>
        <v>0</v>
      </c>
      <c r="AW6" s="187">
        <f>休日等取得計画調書!R7</f>
        <v>0</v>
      </c>
      <c r="AX6" s="187">
        <f>休日等取得計画調書!S7</f>
        <v>0</v>
      </c>
      <c r="AY6" s="187">
        <f>休日等取得計画調書!T7</f>
        <v>0</v>
      </c>
      <c r="AZ6" s="187">
        <f>休日等取得計画調書!U7</f>
        <v>0</v>
      </c>
      <c r="BA6" s="187">
        <f>休日等取得計画調書!V7</f>
        <v>0</v>
      </c>
      <c r="BB6" s="187">
        <f>休日等取得計画調書!W7</f>
        <v>0</v>
      </c>
      <c r="BC6" s="187">
        <f>休日等取得計画調書!X7</f>
        <v>0</v>
      </c>
      <c r="BD6" s="187">
        <f>休日等取得計画調書!Y7</f>
        <v>0</v>
      </c>
      <c r="BE6" s="187">
        <f>休日等取得計画調書!Z7</f>
        <v>0</v>
      </c>
      <c r="BF6" s="187">
        <f>休日等取得計画調書!AA7</f>
        <v>0</v>
      </c>
      <c r="BG6" s="187">
        <f>休日等取得計画調書!AB7</f>
        <v>0</v>
      </c>
      <c r="BH6" s="187">
        <f>休日等取得計画調書!AC7</f>
        <v>0</v>
      </c>
      <c r="BI6" s="187">
        <f>休日等取得計画調書!AD7</f>
        <v>0</v>
      </c>
      <c r="BJ6" s="187">
        <f>休日等取得計画調書!AE7</f>
        <v>0</v>
      </c>
      <c r="BK6" s="187">
        <f>休日等取得計画調書!AF7</f>
        <v>0</v>
      </c>
      <c r="BL6" s="187">
        <f>休日等取得計画調書!AG7</f>
        <v>0</v>
      </c>
      <c r="BM6" s="187">
        <f>休日等取得計画調書!AH7</f>
        <v>0</v>
      </c>
      <c r="BN6" s="181">
        <f>休日等取得計画調書!E11</f>
        <v>0</v>
      </c>
      <c r="BO6" s="182">
        <f>休日等取得計画調書!F11</f>
        <v>0</v>
      </c>
      <c r="BP6" s="182">
        <f>休日等取得計画調書!G11</f>
        <v>0</v>
      </c>
      <c r="BQ6" s="182">
        <f>休日等取得計画調書!H11</f>
        <v>0</v>
      </c>
      <c r="BR6" s="182">
        <f>休日等取得計画調書!I11</f>
        <v>0</v>
      </c>
      <c r="BS6" s="182">
        <f>休日等取得計画調書!J11</f>
        <v>0</v>
      </c>
      <c r="BT6" s="182">
        <f>休日等取得計画調書!K11</f>
        <v>0</v>
      </c>
      <c r="BU6" s="182">
        <f>休日等取得計画調書!L11</f>
        <v>0</v>
      </c>
      <c r="BV6" s="182">
        <f>休日等取得計画調書!M11</f>
        <v>0</v>
      </c>
      <c r="BW6" s="182">
        <f>休日等取得計画調書!N11</f>
        <v>0</v>
      </c>
      <c r="BX6" s="182">
        <f>休日等取得計画調書!O11</f>
        <v>0</v>
      </c>
      <c r="BY6" s="182">
        <f>休日等取得計画調書!P11</f>
        <v>0</v>
      </c>
      <c r="BZ6" s="182">
        <f>休日等取得計画調書!Q11</f>
        <v>0</v>
      </c>
      <c r="CA6" s="182">
        <f>休日等取得計画調書!R11</f>
        <v>0</v>
      </c>
      <c r="CB6" s="182">
        <f>休日等取得計画調書!S11</f>
        <v>0</v>
      </c>
      <c r="CC6" s="182">
        <f>休日等取得計画調書!T11</f>
        <v>0</v>
      </c>
      <c r="CD6" s="182">
        <f>休日等取得計画調書!U11</f>
        <v>0</v>
      </c>
      <c r="CE6" s="182">
        <f>休日等取得計画調書!V11</f>
        <v>0</v>
      </c>
      <c r="CF6" s="182">
        <f>休日等取得計画調書!W11</f>
        <v>0</v>
      </c>
      <c r="CG6" s="182">
        <f>休日等取得計画調書!X11</f>
        <v>0</v>
      </c>
      <c r="CH6" s="182">
        <f>休日等取得計画調書!Y11</f>
        <v>0</v>
      </c>
      <c r="CI6" s="182">
        <f>休日等取得計画調書!Z11</f>
        <v>0</v>
      </c>
      <c r="CJ6" s="182">
        <f>休日等取得計画調書!AA11</f>
        <v>0</v>
      </c>
      <c r="CK6" s="182">
        <f>休日等取得計画調書!AB11</f>
        <v>0</v>
      </c>
      <c r="CL6" s="182">
        <f>休日等取得計画調書!AC11</f>
        <v>0</v>
      </c>
      <c r="CM6" s="182">
        <f>休日等取得計画調書!AD11</f>
        <v>0</v>
      </c>
      <c r="CN6" s="182">
        <f>休日等取得計画調書!AE11</f>
        <v>0</v>
      </c>
      <c r="CO6" s="182">
        <f>休日等取得計画調書!AF11</f>
        <v>0</v>
      </c>
      <c r="CP6" s="182">
        <f>休日等取得計画調書!AG11</f>
        <v>0</v>
      </c>
      <c r="CQ6" s="182">
        <f>休日等取得計画調書!AH11</f>
        <v>0</v>
      </c>
      <c r="CR6" s="182">
        <f>休日等取得計画調書!AI11</f>
        <v>0</v>
      </c>
      <c r="CS6" s="296">
        <f>休日等取得計画調書!E15</f>
        <v>0</v>
      </c>
      <c r="CT6" s="182">
        <f>休日等取得計画調書!F15</f>
        <v>0</v>
      </c>
      <c r="CU6" s="187">
        <f>休日等取得計画調書!G15</f>
        <v>0</v>
      </c>
      <c r="CV6" s="187">
        <f>休日等取得計画調書!H15</f>
        <v>0</v>
      </c>
      <c r="CW6" s="187">
        <f>休日等取得計画調書!I15</f>
        <v>0</v>
      </c>
      <c r="CX6" s="187">
        <f>休日等取得計画調書!J15</f>
        <v>0</v>
      </c>
      <c r="CY6" s="187">
        <f>休日等取得計画調書!K15</f>
        <v>0</v>
      </c>
      <c r="CZ6" s="187">
        <f>休日等取得計画調書!L15</f>
        <v>0</v>
      </c>
      <c r="DA6" s="187">
        <f>休日等取得計画調書!M15</f>
        <v>0</v>
      </c>
      <c r="DB6" s="187">
        <f>休日等取得計画調書!N15</f>
        <v>0</v>
      </c>
      <c r="DC6" s="187">
        <f>休日等取得計画調書!O15</f>
        <v>0</v>
      </c>
      <c r="DD6" s="187">
        <f>休日等取得計画調書!P15</f>
        <v>0</v>
      </c>
      <c r="DE6" s="187">
        <f>休日等取得計画調書!Q15</f>
        <v>0</v>
      </c>
      <c r="DF6" s="187">
        <f>休日等取得計画調書!R15</f>
        <v>0</v>
      </c>
      <c r="DG6" s="187">
        <f>休日等取得計画調書!S15</f>
        <v>0</v>
      </c>
      <c r="DH6" s="187">
        <f>休日等取得計画調書!T15</f>
        <v>0</v>
      </c>
      <c r="DI6" s="187">
        <f>休日等取得計画調書!U15</f>
        <v>0</v>
      </c>
      <c r="DJ6" s="187">
        <f>休日等取得計画調書!V15</f>
        <v>0</v>
      </c>
      <c r="DK6" s="187">
        <f>休日等取得計画調書!W15</f>
        <v>0</v>
      </c>
      <c r="DL6" s="187">
        <f>休日等取得計画調書!X15</f>
        <v>0</v>
      </c>
      <c r="DM6" s="187">
        <f>休日等取得計画調書!Y15</f>
        <v>0</v>
      </c>
      <c r="DN6" s="187">
        <f>休日等取得計画調書!Z15</f>
        <v>0</v>
      </c>
      <c r="DO6" s="187">
        <f>休日等取得計画調書!AA15</f>
        <v>0</v>
      </c>
      <c r="DP6" s="187">
        <f>休日等取得計画調書!AB15</f>
        <v>0</v>
      </c>
      <c r="DQ6" s="187">
        <f>休日等取得計画調書!AC15</f>
        <v>0</v>
      </c>
      <c r="DR6" s="187">
        <f>休日等取得計画調書!AD15</f>
        <v>0</v>
      </c>
      <c r="DS6" s="187">
        <f>休日等取得計画調書!AE15</f>
        <v>0</v>
      </c>
      <c r="DT6" s="187">
        <f>休日等取得計画調書!AF15</f>
        <v>0</v>
      </c>
      <c r="DU6" s="187">
        <f>休日等取得計画調書!AG15</f>
        <v>0</v>
      </c>
      <c r="DV6" s="187">
        <f>休日等取得計画調書!AH15</f>
        <v>0</v>
      </c>
      <c r="DW6" s="181">
        <f>休日等取得計画調書!E19</f>
        <v>0</v>
      </c>
      <c r="DX6" s="182">
        <f>休日等取得計画調書!F19</f>
        <v>0</v>
      </c>
      <c r="DY6" s="182">
        <f>休日等取得計画調書!G19</f>
        <v>0</v>
      </c>
      <c r="DZ6" s="182">
        <f>休日等取得計画調書!H19</f>
        <v>0</v>
      </c>
      <c r="EA6" s="182">
        <f>休日等取得計画調書!I19</f>
        <v>0</v>
      </c>
      <c r="EB6" s="182">
        <f>休日等取得計画調書!J19</f>
        <v>0</v>
      </c>
      <c r="EC6" s="182">
        <f>休日等取得計画調書!K19</f>
        <v>0</v>
      </c>
      <c r="ED6" s="182">
        <f>休日等取得計画調書!L19</f>
        <v>0</v>
      </c>
      <c r="EE6" s="182">
        <f>休日等取得計画調書!M19</f>
        <v>0</v>
      </c>
      <c r="EF6" s="182">
        <f>休日等取得計画調書!N19</f>
        <v>0</v>
      </c>
      <c r="EG6" s="182">
        <f>休日等取得計画調書!O19</f>
        <v>0</v>
      </c>
      <c r="EH6" s="182">
        <f>休日等取得計画調書!P19</f>
        <v>0</v>
      </c>
      <c r="EI6" s="182">
        <f>休日等取得計画調書!Q19</f>
        <v>0</v>
      </c>
      <c r="EJ6" s="182">
        <f>休日等取得計画調書!R19</f>
        <v>0</v>
      </c>
      <c r="EK6" s="182">
        <f>休日等取得計画調書!S19</f>
        <v>0</v>
      </c>
      <c r="EL6" s="182">
        <f>休日等取得計画調書!T19</f>
        <v>0</v>
      </c>
      <c r="EM6" s="182">
        <f>休日等取得計画調書!U19</f>
        <v>0</v>
      </c>
      <c r="EN6" s="182">
        <f>休日等取得計画調書!V19</f>
        <v>0</v>
      </c>
      <c r="EO6" s="182">
        <f>休日等取得計画調書!W19</f>
        <v>0</v>
      </c>
      <c r="EP6" s="182">
        <f>休日等取得計画調書!X19</f>
        <v>0</v>
      </c>
      <c r="EQ6" s="182">
        <f>休日等取得計画調書!Y19</f>
        <v>0</v>
      </c>
      <c r="ER6" s="182">
        <f>休日等取得計画調書!Z19</f>
        <v>0</v>
      </c>
      <c r="ES6" s="182">
        <f>休日等取得計画調書!AA19</f>
        <v>0</v>
      </c>
      <c r="ET6" s="182">
        <f>休日等取得計画調書!AB19</f>
        <v>0</v>
      </c>
      <c r="EU6" s="182">
        <f>休日等取得計画調書!AC19</f>
        <v>0</v>
      </c>
      <c r="EV6" s="182">
        <f>休日等取得計画調書!AD19</f>
        <v>0</v>
      </c>
      <c r="EW6" s="182">
        <f>休日等取得計画調書!AE19</f>
        <v>0</v>
      </c>
      <c r="EX6" s="182">
        <f>休日等取得計画調書!AF19</f>
        <v>0</v>
      </c>
      <c r="EY6" s="182">
        <f>休日等取得計画調書!AG19</f>
        <v>0</v>
      </c>
      <c r="EZ6" s="182">
        <f>休日等取得計画調書!AH19</f>
        <v>0</v>
      </c>
      <c r="FA6" s="182">
        <f>休日等取得計画調書!AI19</f>
        <v>0</v>
      </c>
      <c r="FB6" s="181">
        <f>休日等取得計画調書!E23</f>
        <v>0</v>
      </c>
      <c r="FC6" s="182">
        <f>休日等取得計画調書!F23</f>
        <v>0</v>
      </c>
      <c r="FD6" s="182">
        <f>休日等取得計画調書!G23</f>
        <v>0</v>
      </c>
      <c r="FE6" s="182">
        <f>休日等取得計画調書!H23</f>
        <v>0</v>
      </c>
      <c r="FF6" s="182">
        <f>休日等取得計画調書!I23</f>
        <v>0</v>
      </c>
      <c r="FG6" s="182">
        <f>休日等取得計画調書!J23</f>
        <v>0</v>
      </c>
      <c r="FH6" s="182">
        <f>休日等取得計画調書!K23</f>
        <v>0</v>
      </c>
      <c r="FI6" s="182">
        <f>休日等取得計画調書!L23</f>
        <v>0</v>
      </c>
      <c r="FJ6" s="182">
        <f>休日等取得計画調書!M23</f>
        <v>0</v>
      </c>
      <c r="FK6" s="182">
        <f>休日等取得計画調書!N23</f>
        <v>0</v>
      </c>
      <c r="FL6" s="182">
        <f>休日等取得計画調書!O23</f>
        <v>0</v>
      </c>
      <c r="FM6" s="184">
        <f>休日等取得計画調書!P23</f>
        <v>0</v>
      </c>
      <c r="FN6" s="185">
        <f>休日等取得計画調書!Q23</f>
        <v>0</v>
      </c>
      <c r="FO6" s="182">
        <f>休日等取得計画調書!R23</f>
        <v>0</v>
      </c>
      <c r="FP6" s="186">
        <f>休日等取得計画調書!S23</f>
        <v>0</v>
      </c>
      <c r="FQ6" s="187">
        <f>休日等取得計画調書!T23</f>
        <v>0</v>
      </c>
      <c r="FR6" s="182">
        <f>休日等取得計画調書!U23</f>
        <v>0</v>
      </c>
      <c r="FS6" s="182">
        <f>休日等取得計画調書!V23</f>
        <v>0</v>
      </c>
      <c r="FT6" s="182">
        <f>休日等取得計画調書!W23</f>
        <v>0</v>
      </c>
      <c r="FU6" s="182">
        <f>休日等取得計画調書!X23</f>
        <v>0</v>
      </c>
      <c r="FV6" s="182">
        <f>休日等取得計画調書!Y23</f>
        <v>0</v>
      </c>
      <c r="FW6" s="182">
        <f>休日等取得計画調書!Z23</f>
        <v>0</v>
      </c>
      <c r="FX6" s="182">
        <f>休日等取得計画調書!AA23</f>
        <v>0</v>
      </c>
      <c r="FY6" s="182">
        <f>休日等取得計画調書!AB23</f>
        <v>0</v>
      </c>
      <c r="FZ6" s="182">
        <f>休日等取得計画調書!AC23</f>
        <v>0</v>
      </c>
      <c r="GA6" s="182">
        <f>休日等取得計画調書!AD23</f>
        <v>0</v>
      </c>
      <c r="GB6" s="182">
        <f>休日等取得計画調書!AE23</f>
        <v>0</v>
      </c>
      <c r="GC6" s="182">
        <f>休日等取得計画調書!AF23</f>
        <v>0</v>
      </c>
      <c r="GD6" s="182">
        <f>休日等取得計画調書!AG23</f>
        <v>0</v>
      </c>
      <c r="GE6" s="182">
        <f>休日等取得計画調書!AH23</f>
        <v>0</v>
      </c>
      <c r="GF6" s="182">
        <f>休日等取得計画調書!AI23</f>
        <v>0</v>
      </c>
      <c r="GG6" s="181">
        <f>休日等取得計画調書!E27</f>
        <v>0</v>
      </c>
      <c r="GH6" s="182">
        <f>休日等取得計画調書!F27</f>
        <v>0</v>
      </c>
      <c r="GI6" s="182">
        <f>休日等取得計画調書!G27</f>
        <v>0</v>
      </c>
      <c r="GJ6" s="182">
        <f>休日等取得計画調書!H27</f>
        <v>0</v>
      </c>
      <c r="GK6" s="182">
        <f>休日等取得計画調書!I27</f>
        <v>0</v>
      </c>
      <c r="GL6" s="182">
        <f>休日等取得計画調書!J27</f>
        <v>0</v>
      </c>
      <c r="GM6" s="182">
        <f>休日等取得計画調書!K27</f>
        <v>0</v>
      </c>
      <c r="GN6" s="182">
        <f>休日等取得計画調書!L27</f>
        <v>0</v>
      </c>
      <c r="GO6" s="182">
        <f>休日等取得計画調書!M27</f>
        <v>0</v>
      </c>
      <c r="GP6" s="182">
        <f>休日等取得計画調書!N27</f>
        <v>0</v>
      </c>
      <c r="GQ6" s="182">
        <f>休日等取得計画調書!O27</f>
        <v>0</v>
      </c>
      <c r="GR6" s="182">
        <f>休日等取得計画調書!P27</f>
        <v>0</v>
      </c>
      <c r="GS6" s="182">
        <f>休日等取得計画調書!Q27</f>
        <v>0</v>
      </c>
      <c r="GT6" s="182">
        <f>休日等取得計画調書!R27</f>
        <v>0</v>
      </c>
      <c r="GU6" s="182">
        <f>休日等取得計画調書!S27</f>
        <v>0</v>
      </c>
      <c r="GV6" s="182">
        <f>休日等取得計画調書!T27</f>
        <v>0</v>
      </c>
      <c r="GW6" s="182">
        <f>休日等取得計画調書!U27</f>
        <v>0</v>
      </c>
      <c r="GX6" s="182">
        <f>休日等取得計画調書!V27</f>
        <v>0</v>
      </c>
      <c r="GY6" s="182">
        <f>休日等取得計画調書!W27</f>
        <v>0</v>
      </c>
      <c r="GZ6" s="182">
        <f>休日等取得計画調書!X27</f>
        <v>0</v>
      </c>
      <c r="HA6" s="182">
        <f>休日等取得計画調書!Y27</f>
        <v>0</v>
      </c>
      <c r="HB6" s="182">
        <f>休日等取得計画調書!Z27</f>
        <v>0</v>
      </c>
      <c r="HC6" s="182">
        <f>休日等取得計画調書!AA27</f>
        <v>0</v>
      </c>
      <c r="HD6" s="182">
        <f>休日等取得計画調書!AB27</f>
        <v>0</v>
      </c>
      <c r="HE6" s="182">
        <f>休日等取得計画調書!AC27</f>
        <v>0</v>
      </c>
      <c r="HF6" s="182">
        <f>休日等取得計画調書!AD27</f>
        <v>0</v>
      </c>
      <c r="HG6" s="182">
        <f>休日等取得計画調書!AE27</f>
        <v>0</v>
      </c>
      <c r="HH6" s="182">
        <f>休日等取得計画調書!AF27</f>
        <v>0</v>
      </c>
      <c r="HI6" s="182">
        <f>休日等取得計画調書!AG27</f>
        <v>0</v>
      </c>
      <c r="HJ6" s="182">
        <f>休日等取得計画調書!AH27</f>
        <v>0</v>
      </c>
      <c r="HK6" s="181">
        <f>休日等取得計画調書!E31</f>
        <v>0</v>
      </c>
      <c r="HL6" s="182">
        <f>休日等取得計画調書!F31</f>
        <v>0</v>
      </c>
      <c r="HM6" s="182">
        <f>休日等取得計画調書!G31</f>
        <v>0</v>
      </c>
      <c r="HN6" s="182">
        <f>休日等取得計画調書!H31</f>
        <v>0</v>
      </c>
      <c r="HO6" s="182">
        <f>休日等取得計画調書!I31</f>
        <v>0</v>
      </c>
      <c r="HP6" s="182">
        <f>休日等取得計画調書!J31</f>
        <v>0</v>
      </c>
      <c r="HQ6" s="182">
        <f>休日等取得計画調書!K31</f>
        <v>0</v>
      </c>
      <c r="HR6" s="182">
        <f>休日等取得計画調書!L31</f>
        <v>0</v>
      </c>
      <c r="HS6" s="182">
        <f>休日等取得計画調書!M31</f>
        <v>0</v>
      </c>
      <c r="HT6" s="182">
        <f>休日等取得計画調書!N31</f>
        <v>0</v>
      </c>
      <c r="HU6" s="182">
        <f>休日等取得計画調書!O31</f>
        <v>0</v>
      </c>
      <c r="HV6" s="182">
        <f>休日等取得計画調書!P31</f>
        <v>0</v>
      </c>
      <c r="HW6" s="182">
        <f>休日等取得計画調書!Q31</f>
        <v>0</v>
      </c>
      <c r="HX6" s="182">
        <f>休日等取得計画調書!R31</f>
        <v>0</v>
      </c>
      <c r="HY6" s="182">
        <f>休日等取得計画調書!S31</f>
        <v>0</v>
      </c>
      <c r="HZ6" s="182">
        <f>休日等取得計画調書!T31</f>
        <v>0</v>
      </c>
      <c r="IA6" s="182">
        <f>休日等取得計画調書!U31</f>
        <v>0</v>
      </c>
      <c r="IB6" s="182">
        <f>休日等取得計画調書!V31</f>
        <v>0</v>
      </c>
      <c r="IC6" s="182">
        <f>休日等取得計画調書!W31</f>
        <v>0</v>
      </c>
      <c r="ID6" s="182">
        <f>休日等取得計画調書!X31</f>
        <v>0</v>
      </c>
      <c r="IE6" s="182">
        <f>休日等取得計画調書!Y31</f>
        <v>0</v>
      </c>
      <c r="IF6" s="182">
        <f>休日等取得計画調書!Z31</f>
        <v>0</v>
      </c>
      <c r="IG6" s="182">
        <f>休日等取得計画調書!AA31</f>
        <v>0</v>
      </c>
      <c r="IH6" s="182">
        <f>休日等取得計画調書!AB31</f>
        <v>0</v>
      </c>
      <c r="II6" s="182">
        <f>休日等取得計画調書!AC31</f>
        <v>0</v>
      </c>
      <c r="IJ6" s="182">
        <f>休日等取得計画調書!AD31</f>
        <v>0</v>
      </c>
      <c r="IK6" s="182">
        <f>休日等取得計画調書!AE31</f>
        <v>0</v>
      </c>
      <c r="IL6" s="182">
        <f>休日等取得計画調書!AF31</f>
        <v>0</v>
      </c>
      <c r="IM6" s="182">
        <f>休日等取得計画調書!AG31</f>
        <v>0</v>
      </c>
      <c r="IN6" s="182">
        <f>休日等取得計画調書!AH31</f>
        <v>0</v>
      </c>
      <c r="IO6" s="182">
        <f>休日等取得計画調書!AI31</f>
        <v>0</v>
      </c>
      <c r="IP6" s="181">
        <f>休日等取得計画調書!E35</f>
        <v>0</v>
      </c>
      <c r="IQ6" s="182">
        <f>休日等取得計画調書!F35</f>
        <v>0</v>
      </c>
      <c r="IR6" s="182">
        <f>休日等取得計画調書!G35</f>
        <v>0</v>
      </c>
      <c r="IS6" s="182">
        <f>休日等取得計画調書!H35</f>
        <v>0</v>
      </c>
      <c r="IT6" s="182">
        <f>休日等取得計画調書!I35</f>
        <v>0</v>
      </c>
      <c r="IU6" s="182">
        <f>休日等取得計画調書!J35</f>
        <v>0</v>
      </c>
      <c r="IV6" s="182">
        <f>休日等取得計画調書!K35</f>
        <v>0</v>
      </c>
      <c r="IW6" s="182">
        <f>休日等取得計画調書!L35</f>
        <v>0</v>
      </c>
      <c r="IX6" s="182">
        <f>休日等取得計画調書!M35</f>
        <v>0</v>
      </c>
      <c r="IY6" s="182">
        <f>休日等取得計画調書!N35</f>
        <v>0</v>
      </c>
      <c r="IZ6" s="182">
        <f>休日等取得計画調書!O35</f>
        <v>0</v>
      </c>
      <c r="JA6" s="182">
        <f>休日等取得計画調書!P35</f>
        <v>0</v>
      </c>
      <c r="JB6" s="182">
        <f>休日等取得計画調書!Q35</f>
        <v>0</v>
      </c>
      <c r="JC6" s="182">
        <f>休日等取得計画調書!R35</f>
        <v>0</v>
      </c>
      <c r="JD6" s="182">
        <f>休日等取得計画調書!S35</f>
        <v>0</v>
      </c>
      <c r="JE6" s="182">
        <f>休日等取得計画調書!T35</f>
        <v>0</v>
      </c>
      <c r="JF6" s="182">
        <f>休日等取得計画調書!U35</f>
        <v>0</v>
      </c>
      <c r="JG6" s="182">
        <f>休日等取得計画調書!V35</f>
        <v>0</v>
      </c>
      <c r="JH6" s="182">
        <f>休日等取得計画調書!W35</f>
        <v>0</v>
      </c>
      <c r="JI6" s="182">
        <f>休日等取得計画調書!X35</f>
        <v>0</v>
      </c>
      <c r="JJ6" s="182">
        <f>休日等取得計画調書!Y35</f>
        <v>0</v>
      </c>
      <c r="JK6" s="182">
        <f>休日等取得計画調書!Z35</f>
        <v>0</v>
      </c>
      <c r="JL6" s="182">
        <f>休日等取得計画調書!AA35</f>
        <v>0</v>
      </c>
      <c r="JM6" s="182">
        <f>休日等取得計画調書!AB35</f>
        <v>0</v>
      </c>
      <c r="JN6" s="182">
        <f>休日等取得計画調書!AC35</f>
        <v>0</v>
      </c>
      <c r="JO6" s="182">
        <f>休日等取得計画調書!AD35</f>
        <v>0</v>
      </c>
      <c r="JP6" s="182">
        <f>休日等取得計画調書!AE35</f>
        <v>0</v>
      </c>
      <c r="JQ6" s="182">
        <f>休日等取得計画調書!AF35</f>
        <v>0</v>
      </c>
      <c r="JR6" s="182">
        <f>休日等取得計画調書!AG35</f>
        <v>0</v>
      </c>
      <c r="JS6" s="182">
        <f>休日等取得計画調書!AH35</f>
        <v>0</v>
      </c>
      <c r="JT6" s="181">
        <f>休日等取得計画調書!E39</f>
        <v>0</v>
      </c>
      <c r="JU6" s="182">
        <f>休日等取得計画調書!F39</f>
        <v>0</v>
      </c>
      <c r="JV6" s="182">
        <f>休日等取得計画調書!G39</f>
        <v>0</v>
      </c>
      <c r="JW6" s="182">
        <f>休日等取得計画調書!H39</f>
        <v>0</v>
      </c>
      <c r="JX6" s="182">
        <f>休日等取得計画調書!I39</f>
        <v>0</v>
      </c>
      <c r="JY6" s="182">
        <f>休日等取得計画調書!J39</f>
        <v>0</v>
      </c>
      <c r="JZ6" s="182">
        <f>休日等取得計画調書!K39</f>
        <v>0</v>
      </c>
      <c r="KA6" s="182">
        <f>休日等取得計画調書!L39</f>
        <v>0</v>
      </c>
      <c r="KB6" s="182">
        <f>休日等取得計画調書!M39</f>
        <v>0</v>
      </c>
      <c r="KC6" s="182">
        <f>休日等取得計画調書!N39</f>
        <v>0</v>
      </c>
      <c r="KD6" s="182">
        <f>休日等取得計画調書!O39</f>
        <v>0</v>
      </c>
      <c r="KE6" s="182">
        <f>休日等取得計画調書!P39</f>
        <v>0</v>
      </c>
      <c r="KF6" s="182">
        <f>休日等取得計画調書!Q39</f>
        <v>0</v>
      </c>
      <c r="KG6" s="182">
        <f>休日等取得計画調書!R39</f>
        <v>0</v>
      </c>
      <c r="KH6" s="182">
        <f>休日等取得計画調書!S39</f>
        <v>0</v>
      </c>
      <c r="KI6" s="182">
        <f>休日等取得計画調書!T39</f>
        <v>0</v>
      </c>
      <c r="KJ6" s="182">
        <f>休日等取得計画調書!U39</f>
        <v>0</v>
      </c>
      <c r="KK6" s="182">
        <f>休日等取得計画調書!V39</f>
        <v>0</v>
      </c>
      <c r="KL6" s="182">
        <f>休日等取得計画調書!W39</f>
        <v>0</v>
      </c>
      <c r="KM6" s="182">
        <f>休日等取得計画調書!X39</f>
        <v>0</v>
      </c>
      <c r="KN6" s="182">
        <f>休日等取得計画調書!Y39</f>
        <v>0</v>
      </c>
      <c r="KO6" s="182">
        <f>休日等取得計画調書!Z39</f>
        <v>0</v>
      </c>
      <c r="KP6" s="182">
        <f>休日等取得計画調書!AA39</f>
        <v>0</v>
      </c>
      <c r="KQ6" s="182">
        <f>休日等取得計画調書!AB39</f>
        <v>0</v>
      </c>
      <c r="KR6" s="182">
        <f>休日等取得計画調書!AC39</f>
        <v>0</v>
      </c>
      <c r="KS6" s="182">
        <f>休日等取得計画調書!AD39</f>
        <v>0</v>
      </c>
      <c r="KT6" s="182">
        <f>休日等取得計画調書!AE39</f>
        <v>0</v>
      </c>
      <c r="KU6" s="184">
        <f>休日等取得計画調書!AF39</f>
        <v>0</v>
      </c>
      <c r="KV6" s="185">
        <f>休日等取得計画調書!AG39</f>
        <v>0</v>
      </c>
      <c r="KW6" s="182">
        <f>休日等取得計画調書!AH39</f>
        <v>0</v>
      </c>
      <c r="KX6" s="182">
        <f>休日等取得計画調書!AI39</f>
        <v>0</v>
      </c>
      <c r="KY6" s="296">
        <f>休日等取得計画調書!E43</f>
        <v>0</v>
      </c>
      <c r="KZ6" s="182">
        <f>休日等取得計画調書!F43</f>
        <v>0</v>
      </c>
      <c r="LA6" s="186">
        <f>休日等取得計画調書!G43</f>
        <v>0</v>
      </c>
      <c r="LB6" s="187">
        <f>休日等取得計画調書!H43</f>
        <v>0</v>
      </c>
      <c r="LC6" s="187">
        <f>休日等取得計画調書!I43</f>
        <v>0</v>
      </c>
      <c r="LD6" s="187">
        <f>休日等取得計画調書!J43</f>
        <v>0</v>
      </c>
      <c r="LE6" s="187">
        <f>休日等取得計画調書!K43</f>
        <v>0</v>
      </c>
      <c r="LF6" s="187">
        <f>休日等取得計画調書!L43</f>
        <v>0</v>
      </c>
      <c r="LG6" s="187">
        <f>休日等取得計画調書!M43</f>
        <v>0</v>
      </c>
      <c r="LH6" s="187">
        <f>休日等取得計画調書!N43</f>
        <v>0</v>
      </c>
      <c r="LI6" s="187">
        <f>休日等取得計画調書!O43</f>
        <v>0</v>
      </c>
      <c r="LJ6" s="187">
        <f>休日等取得計画調書!P43</f>
        <v>0</v>
      </c>
      <c r="LK6" s="187">
        <f>休日等取得計画調書!Q43</f>
        <v>0</v>
      </c>
      <c r="LL6" s="187">
        <f>休日等取得計画調書!R43</f>
        <v>0</v>
      </c>
      <c r="LM6" s="187">
        <f>休日等取得計画調書!S43</f>
        <v>0</v>
      </c>
      <c r="LN6" s="187">
        <f>休日等取得計画調書!T43</f>
        <v>0</v>
      </c>
      <c r="LO6" s="187">
        <f>休日等取得計画調書!U43</f>
        <v>0</v>
      </c>
      <c r="LP6" s="187">
        <f>休日等取得計画調書!V43</f>
        <v>0</v>
      </c>
      <c r="LQ6" s="187">
        <f>休日等取得計画調書!W43</f>
        <v>0</v>
      </c>
      <c r="LR6" s="187">
        <f>休日等取得計画調書!X43</f>
        <v>0</v>
      </c>
      <c r="LS6" s="187">
        <f>休日等取得計画調書!Y43</f>
        <v>0</v>
      </c>
      <c r="LT6" s="187">
        <f>休日等取得計画調書!Z43</f>
        <v>0</v>
      </c>
      <c r="LU6" s="187">
        <f>休日等取得計画調書!AA43</f>
        <v>0</v>
      </c>
      <c r="LV6" s="187">
        <f>休日等取得計画調書!AB43</f>
        <v>0</v>
      </c>
      <c r="LW6" s="187">
        <f>休日等取得計画調書!AC43</f>
        <v>0</v>
      </c>
      <c r="LX6" s="187">
        <f>休日等取得計画調書!AD43</f>
        <v>0</v>
      </c>
      <c r="LY6" s="187">
        <f>休日等取得計画調書!AE43</f>
        <v>0</v>
      </c>
      <c r="LZ6" s="187">
        <f>休日等取得計画調書!AF43</f>
        <v>0</v>
      </c>
      <c r="MA6" s="187">
        <f>休日等取得計画調書!AG43</f>
        <v>0</v>
      </c>
      <c r="MB6" s="187">
        <f>休日等取得計画調書!AH43</f>
        <v>0</v>
      </c>
      <c r="MC6" s="187">
        <f>休日等取得計画調書!AI43</f>
        <v>0</v>
      </c>
      <c r="MD6" s="181">
        <f>休日等取得計画調書!E47</f>
        <v>0</v>
      </c>
      <c r="ME6" s="182">
        <f>休日等取得計画調書!F47</f>
        <v>0</v>
      </c>
      <c r="MF6" s="182">
        <f>休日等取得計画調書!G47</f>
        <v>0</v>
      </c>
      <c r="MG6" s="182">
        <f>休日等取得計画調書!H47</f>
        <v>0</v>
      </c>
      <c r="MH6" s="182">
        <f>休日等取得計画調書!I47</f>
        <v>0</v>
      </c>
      <c r="MI6" s="182">
        <f>休日等取得計画調書!J47</f>
        <v>0</v>
      </c>
      <c r="MJ6" s="182">
        <f>休日等取得計画調書!K47</f>
        <v>0</v>
      </c>
      <c r="MK6" s="182">
        <f>休日等取得計画調書!L47</f>
        <v>0</v>
      </c>
      <c r="ML6" s="182">
        <f>休日等取得計画調書!M47</f>
        <v>0</v>
      </c>
      <c r="MM6" s="182">
        <f>休日等取得計画調書!N47</f>
        <v>0</v>
      </c>
      <c r="MN6" s="182">
        <f>休日等取得計画調書!O47</f>
        <v>0</v>
      </c>
      <c r="MO6" s="182">
        <f>休日等取得計画調書!P47</f>
        <v>0</v>
      </c>
      <c r="MP6" s="182">
        <f>休日等取得計画調書!Q47</f>
        <v>0</v>
      </c>
      <c r="MQ6" s="182">
        <f>休日等取得計画調書!R47</f>
        <v>0</v>
      </c>
      <c r="MR6" s="182">
        <f>休日等取得計画調書!S47</f>
        <v>0</v>
      </c>
      <c r="MS6" s="182">
        <f>休日等取得計画調書!T47</f>
        <v>0</v>
      </c>
      <c r="MT6" s="182">
        <f>休日等取得計画調書!U47</f>
        <v>0</v>
      </c>
      <c r="MU6" s="182">
        <f>休日等取得計画調書!V47</f>
        <v>0</v>
      </c>
      <c r="MV6" s="182">
        <f>休日等取得計画調書!W47</f>
        <v>0</v>
      </c>
      <c r="MW6" s="182">
        <f>休日等取得計画調書!X47</f>
        <v>0</v>
      </c>
      <c r="MX6" s="182">
        <f>休日等取得計画調書!Y47</f>
        <v>0</v>
      </c>
      <c r="MY6" s="182">
        <f>休日等取得計画調書!Z47</f>
        <v>0</v>
      </c>
      <c r="MZ6" s="182">
        <f>休日等取得計画調書!AA47</f>
        <v>0</v>
      </c>
      <c r="NA6" s="182">
        <f>休日等取得計画調書!AB47</f>
        <v>0</v>
      </c>
      <c r="NB6" s="182">
        <f>休日等取得計画調書!AC47</f>
        <v>0</v>
      </c>
      <c r="NC6" s="182">
        <f>休日等取得計画調書!AD47</f>
        <v>0</v>
      </c>
      <c r="ND6" s="182">
        <f>休日等取得計画調書!AE47</f>
        <v>0</v>
      </c>
      <c r="NE6" s="182">
        <f>休日等取得計画調書!AF47</f>
        <v>0</v>
      </c>
      <c r="NF6" s="182" t="str">
        <f>IF($NF$4="","",休日等取得計画調書!AG47)</f>
        <v/>
      </c>
      <c r="NG6" s="181">
        <f>休日等取得計画調書!E51</f>
        <v>0</v>
      </c>
      <c r="NH6" s="182">
        <f>休日等取得計画調書!F51</f>
        <v>0</v>
      </c>
      <c r="NI6" s="182">
        <f>休日等取得計画調書!G51</f>
        <v>0</v>
      </c>
      <c r="NJ6" s="182">
        <f>休日等取得計画調書!H51</f>
        <v>0</v>
      </c>
      <c r="NK6" s="182">
        <f>休日等取得計画調書!I51</f>
        <v>0</v>
      </c>
      <c r="NL6" s="182">
        <f>休日等取得計画調書!J51</f>
        <v>0</v>
      </c>
      <c r="NM6" s="182">
        <f>休日等取得計画調書!K51</f>
        <v>0</v>
      </c>
      <c r="NN6" s="182">
        <f>休日等取得計画調書!L51</f>
        <v>0</v>
      </c>
      <c r="NO6" s="182">
        <f>休日等取得計画調書!M51</f>
        <v>0</v>
      </c>
      <c r="NP6" s="182">
        <f>休日等取得計画調書!N51</f>
        <v>0</v>
      </c>
      <c r="NQ6" s="182">
        <f>休日等取得計画調書!O51</f>
        <v>0</v>
      </c>
      <c r="NR6" s="182">
        <f>休日等取得計画調書!P51</f>
        <v>0</v>
      </c>
      <c r="NS6" s="182">
        <f>休日等取得計画調書!Q51</f>
        <v>0</v>
      </c>
      <c r="NT6" s="182">
        <f>休日等取得計画調書!R51</f>
        <v>0</v>
      </c>
      <c r="NU6" s="182">
        <f>休日等取得計画調書!S51</f>
        <v>0</v>
      </c>
      <c r="NV6" s="182">
        <f>休日等取得計画調書!T51</f>
        <v>0</v>
      </c>
      <c r="NW6" s="182">
        <f>休日等取得計画調書!U51</f>
        <v>0</v>
      </c>
      <c r="NX6" s="182">
        <f>休日等取得計画調書!V51</f>
        <v>0</v>
      </c>
      <c r="NY6" s="182">
        <f>休日等取得計画調書!W51</f>
        <v>0</v>
      </c>
      <c r="NZ6" s="182">
        <f>休日等取得計画調書!X51</f>
        <v>0</v>
      </c>
      <c r="OA6" s="182">
        <f>休日等取得計画調書!Y51</f>
        <v>0</v>
      </c>
      <c r="OB6" s="182">
        <f>休日等取得計画調書!Z51</f>
        <v>0</v>
      </c>
      <c r="OC6" s="182">
        <f>休日等取得計画調書!AA51</f>
        <v>0</v>
      </c>
      <c r="OD6" s="182">
        <f>休日等取得計画調書!AB51</f>
        <v>0</v>
      </c>
      <c r="OE6" s="182">
        <f>休日等取得計画調書!AC51</f>
        <v>0</v>
      </c>
      <c r="OF6" s="182">
        <f>休日等取得計画調書!AD51</f>
        <v>0</v>
      </c>
      <c r="OG6" s="182">
        <f>休日等取得計画調書!AE51</f>
        <v>0</v>
      </c>
      <c r="OH6" s="182">
        <f>休日等取得計画調書!AF51</f>
        <v>0</v>
      </c>
      <c r="OI6" s="182">
        <f>休日等取得計画調書!AG51</f>
        <v>0</v>
      </c>
      <c r="OJ6" s="182">
        <f>休日等取得計画調書!AH51</f>
        <v>0</v>
      </c>
      <c r="OK6" s="183">
        <f>休日等取得計画調書!AI51</f>
        <v>0</v>
      </c>
      <c r="ON6" s="188"/>
    </row>
    <row r="7" spans="2:404" ht="13.5" customHeight="1">
      <c r="B7" s="178" t="s">
        <v>161</v>
      </c>
      <c r="C7" s="179"/>
      <c r="D7" s="180"/>
      <c r="E7" s="181"/>
      <c r="F7" s="182"/>
      <c r="G7" s="182"/>
      <c r="H7" s="182"/>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3"/>
      <c r="AJ7" s="296">
        <f>休日等取得実績調書!E8</f>
        <v>0</v>
      </c>
      <c r="AK7" s="182">
        <f>休日等取得実績調書!F8</f>
        <v>0</v>
      </c>
      <c r="AL7" s="182">
        <f>休日等取得実績調書!G8</f>
        <v>0</v>
      </c>
      <c r="AM7" s="187">
        <f>休日等取得実績調書!H8</f>
        <v>0</v>
      </c>
      <c r="AN7" s="187">
        <f>休日等取得実績調書!I8</f>
        <v>0</v>
      </c>
      <c r="AO7" s="187">
        <f>休日等取得実績調書!J8</f>
        <v>0</v>
      </c>
      <c r="AP7" s="187">
        <f>休日等取得実績調書!K8</f>
        <v>0</v>
      </c>
      <c r="AQ7" s="187">
        <f>休日等取得実績調書!L8</f>
        <v>0</v>
      </c>
      <c r="AR7" s="187">
        <f>休日等取得実績調書!M8</f>
        <v>0</v>
      </c>
      <c r="AS7" s="187">
        <f>休日等取得実績調書!N8</f>
        <v>0</v>
      </c>
      <c r="AT7" s="187">
        <f>休日等取得実績調書!O8</f>
        <v>0</v>
      </c>
      <c r="AU7" s="187">
        <f>休日等取得実績調書!P8</f>
        <v>0</v>
      </c>
      <c r="AV7" s="187">
        <f>休日等取得実績調書!Q8</f>
        <v>0</v>
      </c>
      <c r="AW7" s="187">
        <f>休日等取得実績調書!R8</f>
        <v>0</v>
      </c>
      <c r="AX7" s="187">
        <f>休日等取得実績調書!S8</f>
        <v>0</v>
      </c>
      <c r="AY7" s="187">
        <f>休日等取得実績調書!T8</f>
        <v>0</v>
      </c>
      <c r="AZ7" s="187">
        <f>休日等取得実績調書!U8</f>
        <v>0</v>
      </c>
      <c r="BA7" s="187">
        <f>休日等取得実績調書!V8</f>
        <v>0</v>
      </c>
      <c r="BB7" s="187">
        <f>休日等取得実績調書!W8</f>
        <v>0</v>
      </c>
      <c r="BC7" s="187">
        <f>休日等取得実績調書!X8</f>
        <v>0</v>
      </c>
      <c r="BD7" s="187">
        <f>休日等取得実績調書!Y8</f>
        <v>0</v>
      </c>
      <c r="BE7" s="187">
        <f>休日等取得実績調書!Z8</f>
        <v>0</v>
      </c>
      <c r="BF7" s="187">
        <f>休日等取得実績調書!AA8</f>
        <v>0</v>
      </c>
      <c r="BG7" s="187">
        <f>休日等取得実績調書!AB8</f>
        <v>0</v>
      </c>
      <c r="BH7" s="187">
        <f>休日等取得実績調書!AC8</f>
        <v>0</v>
      </c>
      <c r="BI7" s="187">
        <f>休日等取得実績調書!AD8</f>
        <v>0</v>
      </c>
      <c r="BJ7" s="187">
        <f>休日等取得実績調書!AE8</f>
        <v>0</v>
      </c>
      <c r="BK7" s="187">
        <f>休日等取得実績調書!AF8</f>
        <v>0</v>
      </c>
      <c r="BL7" s="187">
        <f>休日等取得実績調書!AG8</f>
        <v>0</v>
      </c>
      <c r="BM7" s="187">
        <f>休日等取得実績調書!AH8</f>
        <v>0</v>
      </c>
      <c r="BN7" s="181">
        <f>休日等取得実績調書!E12</f>
        <v>0</v>
      </c>
      <c r="BO7" s="182">
        <f>休日等取得実績調書!F12</f>
        <v>0</v>
      </c>
      <c r="BP7" s="182">
        <f>休日等取得実績調書!G12</f>
        <v>0</v>
      </c>
      <c r="BQ7" s="182">
        <f>休日等取得実績調書!H12</f>
        <v>0</v>
      </c>
      <c r="BR7" s="182">
        <f>休日等取得実績調書!I12</f>
        <v>0</v>
      </c>
      <c r="BS7" s="182">
        <f>休日等取得実績調書!J12</f>
        <v>0</v>
      </c>
      <c r="BT7" s="182">
        <f>休日等取得実績調書!K12</f>
        <v>0</v>
      </c>
      <c r="BU7" s="182">
        <f>休日等取得実績調書!L12</f>
        <v>0</v>
      </c>
      <c r="BV7" s="182">
        <f>休日等取得実績調書!M12</f>
        <v>0</v>
      </c>
      <c r="BW7" s="182">
        <f>休日等取得実績調書!N12</f>
        <v>0</v>
      </c>
      <c r="BX7" s="182">
        <f>休日等取得実績調書!O12</f>
        <v>0</v>
      </c>
      <c r="BY7" s="182">
        <f>休日等取得実績調書!P12</f>
        <v>0</v>
      </c>
      <c r="BZ7" s="182">
        <f>休日等取得実績調書!Q12</f>
        <v>0</v>
      </c>
      <c r="CA7" s="182">
        <f>休日等取得実績調書!R12</f>
        <v>0</v>
      </c>
      <c r="CB7" s="182">
        <f>休日等取得実績調書!S12</f>
        <v>0</v>
      </c>
      <c r="CC7" s="182">
        <f>休日等取得実績調書!T12</f>
        <v>0</v>
      </c>
      <c r="CD7" s="182">
        <f>休日等取得実績調書!U12</f>
        <v>0</v>
      </c>
      <c r="CE7" s="182">
        <f>休日等取得実績調書!V12</f>
        <v>0</v>
      </c>
      <c r="CF7" s="182">
        <f>休日等取得実績調書!W12</f>
        <v>0</v>
      </c>
      <c r="CG7" s="182">
        <f>休日等取得実績調書!X12</f>
        <v>0</v>
      </c>
      <c r="CH7" s="182">
        <f>休日等取得実績調書!Y12</f>
        <v>0</v>
      </c>
      <c r="CI7" s="182">
        <f>休日等取得実績調書!Z12</f>
        <v>0</v>
      </c>
      <c r="CJ7" s="182">
        <f>休日等取得実績調書!AA12</f>
        <v>0</v>
      </c>
      <c r="CK7" s="182">
        <f>休日等取得実績調書!AB12</f>
        <v>0</v>
      </c>
      <c r="CL7" s="182">
        <f>休日等取得実績調書!AC12</f>
        <v>0</v>
      </c>
      <c r="CM7" s="182">
        <f>休日等取得実績調書!AD12</f>
        <v>0</v>
      </c>
      <c r="CN7" s="182">
        <f>休日等取得実績調書!AE12</f>
        <v>0</v>
      </c>
      <c r="CO7" s="182">
        <f>休日等取得実績調書!AF12</f>
        <v>0</v>
      </c>
      <c r="CP7" s="182">
        <f>休日等取得実績調書!AG12</f>
        <v>0</v>
      </c>
      <c r="CQ7" s="182">
        <f>休日等取得実績調書!AH12</f>
        <v>0</v>
      </c>
      <c r="CR7" s="182">
        <f>休日等取得実績調書!AI12</f>
        <v>0</v>
      </c>
      <c r="CS7" s="296">
        <f>休日等取得実績調書!E16</f>
        <v>0</v>
      </c>
      <c r="CT7" s="182">
        <f>休日等取得実績調書!F16</f>
        <v>0</v>
      </c>
      <c r="CU7" s="187">
        <f>休日等取得実績調書!G16</f>
        <v>0</v>
      </c>
      <c r="CV7" s="187">
        <f>休日等取得実績調書!H16</f>
        <v>0</v>
      </c>
      <c r="CW7" s="187">
        <f>休日等取得実績調書!I16</f>
        <v>0</v>
      </c>
      <c r="CX7" s="187">
        <f>休日等取得実績調書!J16</f>
        <v>0</v>
      </c>
      <c r="CY7" s="187">
        <f>休日等取得実績調書!K16</f>
        <v>0</v>
      </c>
      <c r="CZ7" s="187">
        <f>休日等取得実績調書!L16</f>
        <v>0</v>
      </c>
      <c r="DA7" s="187">
        <f>休日等取得実績調書!M16</f>
        <v>0</v>
      </c>
      <c r="DB7" s="187">
        <f>休日等取得実績調書!N16</f>
        <v>0</v>
      </c>
      <c r="DC7" s="187">
        <f>休日等取得実績調書!O16</f>
        <v>0</v>
      </c>
      <c r="DD7" s="187">
        <f>休日等取得実績調書!P16</f>
        <v>0</v>
      </c>
      <c r="DE7" s="187">
        <f>休日等取得実績調書!Q16</f>
        <v>0</v>
      </c>
      <c r="DF7" s="187">
        <f>休日等取得実績調書!R16</f>
        <v>0</v>
      </c>
      <c r="DG7" s="187">
        <f>休日等取得実績調書!S16</f>
        <v>0</v>
      </c>
      <c r="DH7" s="187">
        <f>休日等取得実績調書!T16</f>
        <v>0</v>
      </c>
      <c r="DI7" s="187">
        <f>休日等取得実績調書!U16</f>
        <v>0</v>
      </c>
      <c r="DJ7" s="187">
        <f>休日等取得実績調書!V16</f>
        <v>0</v>
      </c>
      <c r="DK7" s="187">
        <f>休日等取得実績調書!W16</f>
        <v>0</v>
      </c>
      <c r="DL7" s="187">
        <f>休日等取得実績調書!X16</f>
        <v>0</v>
      </c>
      <c r="DM7" s="187">
        <f>休日等取得実績調書!Y16</f>
        <v>0</v>
      </c>
      <c r="DN7" s="187">
        <f>休日等取得実績調書!Z16</f>
        <v>0</v>
      </c>
      <c r="DO7" s="187">
        <f>休日等取得実績調書!AA16</f>
        <v>0</v>
      </c>
      <c r="DP7" s="187">
        <f>休日等取得実績調書!AB16</f>
        <v>0</v>
      </c>
      <c r="DQ7" s="187">
        <f>休日等取得実績調書!AC16</f>
        <v>0</v>
      </c>
      <c r="DR7" s="187">
        <f>休日等取得実績調書!AD16</f>
        <v>0</v>
      </c>
      <c r="DS7" s="187">
        <f>休日等取得実績調書!AE16</f>
        <v>0</v>
      </c>
      <c r="DT7" s="187">
        <f>休日等取得実績調書!AF16</f>
        <v>0</v>
      </c>
      <c r="DU7" s="187">
        <f>休日等取得実績調書!AG16</f>
        <v>0</v>
      </c>
      <c r="DV7" s="187">
        <f>休日等取得実績調書!AH16</f>
        <v>0</v>
      </c>
      <c r="DW7" s="181">
        <f>休日等取得実績調書!E20</f>
        <v>0</v>
      </c>
      <c r="DX7" s="182">
        <f>休日等取得実績調書!E20</f>
        <v>0</v>
      </c>
      <c r="DY7" s="182">
        <f>休日等取得実績調書!F20</f>
        <v>0</v>
      </c>
      <c r="DZ7" s="182">
        <f>休日等取得実績調書!G20</f>
        <v>0</v>
      </c>
      <c r="EA7" s="182">
        <f>休日等取得実績調書!H20</f>
        <v>0</v>
      </c>
      <c r="EB7" s="182">
        <f>休日等取得実績調書!I20</f>
        <v>0</v>
      </c>
      <c r="EC7" s="182">
        <f>休日等取得実績調書!J20</f>
        <v>0</v>
      </c>
      <c r="ED7" s="182">
        <f>休日等取得実績調書!K20</f>
        <v>0</v>
      </c>
      <c r="EE7" s="182">
        <f>休日等取得実績調書!L20</f>
        <v>0</v>
      </c>
      <c r="EF7" s="182">
        <f>休日等取得実績調書!M20</f>
        <v>0</v>
      </c>
      <c r="EG7" s="182">
        <f>休日等取得実績調書!N20</f>
        <v>0</v>
      </c>
      <c r="EH7" s="182">
        <f>休日等取得実績調書!O20</f>
        <v>0</v>
      </c>
      <c r="EI7" s="182">
        <f>休日等取得実績調書!P20</f>
        <v>0</v>
      </c>
      <c r="EJ7" s="182">
        <f>休日等取得実績調書!Q20</f>
        <v>0</v>
      </c>
      <c r="EK7" s="182">
        <f>休日等取得実績調書!R20</f>
        <v>0</v>
      </c>
      <c r="EL7" s="182">
        <f>休日等取得実績調書!S20</f>
        <v>0</v>
      </c>
      <c r="EM7" s="182">
        <f>休日等取得実績調書!T20</f>
        <v>0</v>
      </c>
      <c r="EN7" s="182">
        <f>休日等取得実績調書!U20</f>
        <v>0</v>
      </c>
      <c r="EO7" s="182">
        <f>休日等取得実績調書!V20</f>
        <v>0</v>
      </c>
      <c r="EP7" s="182">
        <f>休日等取得実績調書!W20</f>
        <v>0</v>
      </c>
      <c r="EQ7" s="182">
        <f>休日等取得実績調書!X20</f>
        <v>0</v>
      </c>
      <c r="ER7" s="182">
        <f>休日等取得実績調書!Y20</f>
        <v>0</v>
      </c>
      <c r="ES7" s="182">
        <f>休日等取得実績調書!Z20</f>
        <v>0</v>
      </c>
      <c r="ET7" s="182">
        <f>休日等取得実績調書!AA20</f>
        <v>0</v>
      </c>
      <c r="EU7" s="182">
        <f>休日等取得実績調書!AB20</f>
        <v>0</v>
      </c>
      <c r="EV7" s="182">
        <f>休日等取得実績調書!AC20</f>
        <v>0</v>
      </c>
      <c r="EW7" s="182">
        <f>休日等取得実績調書!AD20</f>
        <v>0</v>
      </c>
      <c r="EX7" s="182">
        <f>休日等取得実績調書!AE20</f>
        <v>0</v>
      </c>
      <c r="EY7" s="182">
        <f>休日等取得実績調書!AF20</f>
        <v>0</v>
      </c>
      <c r="EZ7" s="182">
        <f>休日等取得実績調書!AG20</f>
        <v>0</v>
      </c>
      <c r="FA7" s="182">
        <f>休日等取得実績調書!AH20</f>
        <v>0</v>
      </c>
      <c r="FB7" s="181">
        <f>休日等取得実績調書!E24</f>
        <v>0</v>
      </c>
      <c r="FC7" s="182">
        <f>休日等取得実績調書!F24</f>
        <v>0</v>
      </c>
      <c r="FD7" s="182">
        <f>休日等取得実績調書!G24</f>
        <v>0</v>
      </c>
      <c r="FE7" s="182">
        <f>休日等取得実績調書!H24</f>
        <v>0</v>
      </c>
      <c r="FF7" s="182">
        <f>休日等取得実績調書!I24</f>
        <v>0</v>
      </c>
      <c r="FG7" s="182">
        <f>休日等取得実績調書!J24</f>
        <v>0</v>
      </c>
      <c r="FH7" s="182">
        <f>休日等取得実績調書!K24</f>
        <v>0</v>
      </c>
      <c r="FI7" s="182">
        <f>休日等取得実績調書!L24</f>
        <v>0</v>
      </c>
      <c r="FJ7" s="182">
        <f>休日等取得実績調書!M24</f>
        <v>0</v>
      </c>
      <c r="FK7" s="182">
        <f>休日等取得実績調書!N24</f>
        <v>0</v>
      </c>
      <c r="FL7" s="182">
        <f>休日等取得実績調書!O24</f>
        <v>0</v>
      </c>
      <c r="FM7" s="184">
        <f>休日等取得実績調書!P24</f>
        <v>0</v>
      </c>
      <c r="FN7" s="185">
        <f>休日等取得実績調書!Q24</f>
        <v>0</v>
      </c>
      <c r="FO7" s="182">
        <f>休日等取得実績調書!R24</f>
        <v>0</v>
      </c>
      <c r="FP7" s="186">
        <f>休日等取得実績調書!S24</f>
        <v>0</v>
      </c>
      <c r="FQ7" s="187">
        <f>休日等取得実績調書!T24</f>
        <v>0</v>
      </c>
      <c r="FR7" s="182">
        <f>休日等取得実績調書!U24</f>
        <v>0</v>
      </c>
      <c r="FS7" s="182">
        <f>休日等取得実績調書!V24</f>
        <v>0</v>
      </c>
      <c r="FT7" s="182">
        <f>休日等取得実績調書!W24</f>
        <v>0</v>
      </c>
      <c r="FU7" s="182">
        <f>休日等取得実績調書!X24</f>
        <v>0</v>
      </c>
      <c r="FV7" s="182">
        <f>休日等取得実績調書!Y24</f>
        <v>0</v>
      </c>
      <c r="FW7" s="182">
        <f>休日等取得実績調書!Z24</f>
        <v>0</v>
      </c>
      <c r="FX7" s="182">
        <f>休日等取得実績調書!AA24</f>
        <v>0</v>
      </c>
      <c r="FY7" s="182">
        <f>休日等取得実績調書!AB24</f>
        <v>0</v>
      </c>
      <c r="FZ7" s="182">
        <f>休日等取得実績調書!AC24</f>
        <v>0</v>
      </c>
      <c r="GA7" s="182">
        <f>休日等取得実績調書!AD24</f>
        <v>0</v>
      </c>
      <c r="GB7" s="182">
        <f>休日等取得実績調書!AE24</f>
        <v>0</v>
      </c>
      <c r="GC7" s="182">
        <f>休日等取得実績調書!AF24</f>
        <v>0</v>
      </c>
      <c r="GD7" s="182">
        <f>休日等取得実績調書!AG24</f>
        <v>0</v>
      </c>
      <c r="GE7" s="182">
        <f>休日等取得実績調書!AH24</f>
        <v>0</v>
      </c>
      <c r="GF7" s="182">
        <f>休日等取得実績調書!AI24</f>
        <v>0</v>
      </c>
      <c r="GG7" s="181">
        <f>休日等取得実績調書!E28</f>
        <v>0</v>
      </c>
      <c r="GH7" s="182">
        <f>休日等取得実績調書!F28</f>
        <v>0</v>
      </c>
      <c r="GI7" s="182">
        <f>休日等取得実績調書!G28</f>
        <v>0</v>
      </c>
      <c r="GJ7" s="182">
        <f>休日等取得実績調書!H28</f>
        <v>0</v>
      </c>
      <c r="GK7" s="182">
        <f>休日等取得実績調書!I28</f>
        <v>0</v>
      </c>
      <c r="GL7" s="182">
        <f>休日等取得実績調書!J28</f>
        <v>0</v>
      </c>
      <c r="GM7" s="182">
        <f>休日等取得実績調書!K28</f>
        <v>0</v>
      </c>
      <c r="GN7" s="182">
        <f>休日等取得実績調書!L28</f>
        <v>0</v>
      </c>
      <c r="GO7" s="182">
        <f>休日等取得実績調書!M28</f>
        <v>0</v>
      </c>
      <c r="GP7" s="182">
        <f>休日等取得実績調書!N28</f>
        <v>0</v>
      </c>
      <c r="GQ7" s="182">
        <f>休日等取得実績調書!O28</f>
        <v>0</v>
      </c>
      <c r="GR7" s="182">
        <f>休日等取得実績調書!P28</f>
        <v>0</v>
      </c>
      <c r="GS7" s="182">
        <f>休日等取得実績調書!Q28</f>
        <v>0</v>
      </c>
      <c r="GT7" s="182">
        <f>休日等取得実績調書!R28</f>
        <v>0</v>
      </c>
      <c r="GU7" s="182">
        <f>休日等取得実績調書!S28</f>
        <v>0</v>
      </c>
      <c r="GV7" s="182">
        <f>休日等取得実績調書!T28</f>
        <v>0</v>
      </c>
      <c r="GW7" s="182">
        <f>休日等取得実績調書!U28</f>
        <v>0</v>
      </c>
      <c r="GX7" s="182">
        <f>休日等取得実績調書!V28</f>
        <v>0</v>
      </c>
      <c r="GY7" s="182">
        <f>休日等取得実績調書!W28</f>
        <v>0</v>
      </c>
      <c r="GZ7" s="182">
        <f>休日等取得実績調書!X28</f>
        <v>0</v>
      </c>
      <c r="HA7" s="182">
        <f>休日等取得実績調書!Y28</f>
        <v>0</v>
      </c>
      <c r="HB7" s="182">
        <f>休日等取得実績調書!Z28</f>
        <v>0</v>
      </c>
      <c r="HC7" s="182">
        <f>休日等取得実績調書!AA28</f>
        <v>0</v>
      </c>
      <c r="HD7" s="182">
        <f>休日等取得実績調書!AB28</f>
        <v>0</v>
      </c>
      <c r="HE7" s="182">
        <f>休日等取得実績調書!AC28</f>
        <v>0</v>
      </c>
      <c r="HF7" s="182">
        <f>休日等取得実績調書!AD28</f>
        <v>0</v>
      </c>
      <c r="HG7" s="182">
        <f>休日等取得実績調書!AE28</f>
        <v>0</v>
      </c>
      <c r="HH7" s="182">
        <f>休日等取得実績調書!AF28</f>
        <v>0</v>
      </c>
      <c r="HI7" s="182">
        <f>休日等取得実績調書!AG28</f>
        <v>0</v>
      </c>
      <c r="HJ7" s="182">
        <f>休日等取得実績調書!AH28</f>
        <v>0</v>
      </c>
      <c r="HK7" s="181">
        <f>休日等取得実績調書!E32</f>
        <v>0</v>
      </c>
      <c r="HL7" s="182">
        <f>休日等取得実績調書!F32</f>
        <v>0</v>
      </c>
      <c r="HM7" s="182">
        <f>休日等取得実績調書!G32</f>
        <v>0</v>
      </c>
      <c r="HN7" s="182">
        <f>休日等取得実績調書!H32</f>
        <v>0</v>
      </c>
      <c r="HO7" s="182">
        <f>休日等取得実績調書!I32</f>
        <v>0</v>
      </c>
      <c r="HP7" s="182">
        <f>休日等取得実績調書!J32</f>
        <v>0</v>
      </c>
      <c r="HQ7" s="182">
        <f>休日等取得実績調書!K32</f>
        <v>0</v>
      </c>
      <c r="HR7" s="182">
        <f>休日等取得実績調書!L32</f>
        <v>0</v>
      </c>
      <c r="HS7" s="182">
        <f>休日等取得実績調書!M32</f>
        <v>0</v>
      </c>
      <c r="HT7" s="182">
        <f>休日等取得実績調書!N32</f>
        <v>0</v>
      </c>
      <c r="HU7" s="182">
        <f>休日等取得実績調書!O32</f>
        <v>0</v>
      </c>
      <c r="HV7" s="182">
        <f>休日等取得実績調書!P32</f>
        <v>0</v>
      </c>
      <c r="HW7" s="182">
        <f>休日等取得実績調書!Q32</f>
        <v>0</v>
      </c>
      <c r="HX7" s="182">
        <f>休日等取得実績調書!R32</f>
        <v>0</v>
      </c>
      <c r="HY7" s="182">
        <f>休日等取得実績調書!S32</f>
        <v>0</v>
      </c>
      <c r="HZ7" s="182">
        <f>休日等取得実績調書!T32</f>
        <v>0</v>
      </c>
      <c r="IA7" s="182">
        <f>休日等取得実績調書!U32</f>
        <v>0</v>
      </c>
      <c r="IB7" s="182">
        <f>休日等取得実績調書!V32</f>
        <v>0</v>
      </c>
      <c r="IC7" s="182">
        <f>休日等取得実績調書!W32</f>
        <v>0</v>
      </c>
      <c r="ID7" s="182">
        <f>休日等取得実績調書!X32</f>
        <v>0</v>
      </c>
      <c r="IE7" s="182">
        <f>休日等取得実績調書!Y32</f>
        <v>0</v>
      </c>
      <c r="IF7" s="182">
        <f>休日等取得実績調書!Z32</f>
        <v>0</v>
      </c>
      <c r="IG7" s="182">
        <f>休日等取得実績調書!AA32</f>
        <v>0</v>
      </c>
      <c r="IH7" s="182">
        <f>休日等取得実績調書!AB32</f>
        <v>0</v>
      </c>
      <c r="II7" s="182">
        <f>休日等取得実績調書!AC32</f>
        <v>0</v>
      </c>
      <c r="IJ7" s="182">
        <f>休日等取得実績調書!AD32</f>
        <v>0</v>
      </c>
      <c r="IK7" s="182">
        <f>休日等取得実績調書!AE32</f>
        <v>0</v>
      </c>
      <c r="IL7" s="182">
        <f>休日等取得実績調書!AF32</f>
        <v>0</v>
      </c>
      <c r="IM7" s="182">
        <f>休日等取得実績調書!AG32</f>
        <v>0</v>
      </c>
      <c r="IN7" s="182">
        <f>休日等取得実績調書!AH32</f>
        <v>0</v>
      </c>
      <c r="IO7" s="182">
        <f>休日等取得実績調書!AI32</f>
        <v>0</v>
      </c>
      <c r="IP7" s="181">
        <f>休日等取得実績調書!E36</f>
        <v>0</v>
      </c>
      <c r="IQ7" s="182">
        <f>休日等取得実績調書!F36</f>
        <v>0</v>
      </c>
      <c r="IR7" s="182">
        <f>休日等取得実績調書!G36</f>
        <v>0</v>
      </c>
      <c r="IS7" s="182">
        <f>休日等取得実績調書!H36</f>
        <v>0</v>
      </c>
      <c r="IT7" s="182">
        <f>休日等取得実績調書!I36</f>
        <v>0</v>
      </c>
      <c r="IU7" s="182">
        <f>休日等取得実績調書!J36</f>
        <v>0</v>
      </c>
      <c r="IV7" s="182">
        <f>休日等取得実績調書!K36</f>
        <v>0</v>
      </c>
      <c r="IW7" s="182">
        <f>休日等取得実績調書!L36</f>
        <v>0</v>
      </c>
      <c r="IX7" s="182">
        <f>休日等取得実績調書!M36</f>
        <v>0</v>
      </c>
      <c r="IY7" s="182">
        <f>休日等取得実績調書!N36</f>
        <v>0</v>
      </c>
      <c r="IZ7" s="182">
        <f>休日等取得実績調書!O36</f>
        <v>0</v>
      </c>
      <c r="JA7" s="182">
        <f>休日等取得実績調書!P36</f>
        <v>0</v>
      </c>
      <c r="JB7" s="182">
        <f>休日等取得実績調書!Q36</f>
        <v>0</v>
      </c>
      <c r="JC7" s="182">
        <f>休日等取得実績調書!R36</f>
        <v>0</v>
      </c>
      <c r="JD7" s="182">
        <f>休日等取得実績調書!S36</f>
        <v>0</v>
      </c>
      <c r="JE7" s="182">
        <f>休日等取得実績調書!T36</f>
        <v>0</v>
      </c>
      <c r="JF7" s="182">
        <f>休日等取得実績調書!U36</f>
        <v>0</v>
      </c>
      <c r="JG7" s="182">
        <f>休日等取得実績調書!V36</f>
        <v>0</v>
      </c>
      <c r="JH7" s="182">
        <f>休日等取得実績調書!W36</f>
        <v>0</v>
      </c>
      <c r="JI7" s="182">
        <f>休日等取得実績調書!X36</f>
        <v>0</v>
      </c>
      <c r="JJ7" s="182">
        <f>休日等取得実績調書!Y36</f>
        <v>0</v>
      </c>
      <c r="JK7" s="182">
        <f>休日等取得実績調書!Z36</f>
        <v>0</v>
      </c>
      <c r="JL7" s="182">
        <f>休日等取得実績調書!AA36</f>
        <v>0</v>
      </c>
      <c r="JM7" s="182">
        <f>休日等取得実績調書!AB36</f>
        <v>0</v>
      </c>
      <c r="JN7" s="182">
        <f>休日等取得実績調書!AC36</f>
        <v>0</v>
      </c>
      <c r="JO7" s="182">
        <f>休日等取得実績調書!AD36</f>
        <v>0</v>
      </c>
      <c r="JP7" s="182">
        <f>休日等取得実績調書!AE36</f>
        <v>0</v>
      </c>
      <c r="JQ7" s="182">
        <f>休日等取得実績調書!AF36</f>
        <v>0</v>
      </c>
      <c r="JR7" s="182">
        <f>休日等取得実績調書!AG36</f>
        <v>0</v>
      </c>
      <c r="JS7" s="182">
        <f>休日等取得実績調書!AH36</f>
        <v>0</v>
      </c>
      <c r="JT7" s="181">
        <f>休日等取得実績調書!E40</f>
        <v>0</v>
      </c>
      <c r="JU7" s="182">
        <f>休日等取得実績調書!F40</f>
        <v>0</v>
      </c>
      <c r="JV7" s="182">
        <f>休日等取得実績調書!G40</f>
        <v>0</v>
      </c>
      <c r="JW7" s="182">
        <f>休日等取得実績調書!H40</f>
        <v>0</v>
      </c>
      <c r="JX7" s="182">
        <f>休日等取得実績調書!I40</f>
        <v>0</v>
      </c>
      <c r="JY7" s="182">
        <f>休日等取得実績調書!J40</f>
        <v>0</v>
      </c>
      <c r="JZ7" s="182">
        <f>休日等取得実績調書!K40</f>
        <v>0</v>
      </c>
      <c r="KA7" s="182">
        <f>休日等取得実績調書!L40</f>
        <v>0</v>
      </c>
      <c r="KB7" s="182">
        <f>休日等取得実績調書!M40</f>
        <v>0</v>
      </c>
      <c r="KC7" s="182">
        <f>休日等取得実績調書!N40</f>
        <v>0</v>
      </c>
      <c r="KD7" s="182">
        <f>休日等取得実績調書!O40</f>
        <v>0</v>
      </c>
      <c r="KE7" s="182">
        <f>休日等取得実績調書!P40</f>
        <v>0</v>
      </c>
      <c r="KF7" s="182">
        <f>休日等取得実績調書!Q40</f>
        <v>0</v>
      </c>
      <c r="KG7" s="182">
        <f>休日等取得実績調書!R40</f>
        <v>0</v>
      </c>
      <c r="KH7" s="182">
        <f>休日等取得実績調書!S40</f>
        <v>0</v>
      </c>
      <c r="KI7" s="182">
        <f>休日等取得実績調書!T40</f>
        <v>0</v>
      </c>
      <c r="KJ7" s="182">
        <f>休日等取得実績調書!U40</f>
        <v>0</v>
      </c>
      <c r="KK7" s="182">
        <f>休日等取得実績調書!V40</f>
        <v>0</v>
      </c>
      <c r="KL7" s="182">
        <f>休日等取得実績調書!W40</f>
        <v>0</v>
      </c>
      <c r="KM7" s="182">
        <f>休日等取得実績調書!X40</f>
        <v>0</v>
      </c>
      <c r="KN7" s="182">
        <f>休日等取得実績調書!Y40</f>
        <v>0</v>
      </c>
      <c r="KO7" s="182">
        <f>休日等取得実績調書!Z40</f>
        <v>0</v>
      </c>
      <c r="KP7" s="182">
        <f>休日等取得実績調書!AA40</f>
        <v>0</v>
      </c>
      <c r="KQ7" s="182">
        <f>休日等取得実績調書!AB40</f>
        <v>0</v>
      </c>
      <c r="KR7" s="182">
        <f>休日等取得実績調書!AC40</f>
        <v>0</v>
      </c>
      <c r="KS7" s="182">
        <f>休日等取得実績調書!AD40</f>
        <v>0</v>
      </c>
      <c r="KT7" s="182">
        <f>休日等取得実績調書!AE40</f>
        <v>0</v>
      </c>
      <c r="KU7" s="184">
        <f>休日等取得実績調書!AF40</f>
        <v>0</v>
      </c>
      <c r="KV7" s="185">
        <f>休日等取得実績調書!AG40</f>
        <v>0</v>
      </c>
      <c r="KW7" s="182">
        <f>休日等取得実績調書!AH40</f>
        <v>0</v>
      </c>
      <c r="KX7" s="182">
        <f>休日等取得実績調書!AI40</f>
        <v>0</v>
      </c>
      <c r="KY7" s="296">
        <f>休日等取得実績調書!E44</f>
        <v>0</v>
      </c>
      <c r="KZ7" s="182">
        <f>休日等取得実績調書!F44</f>
        <v>0</v>
      </c>
      <c r="LA7" s="186">
        <f>休日等取得実績調書!G44</f>
        <v>0</v>
      </c>
      <c r="LB7" s="187">
        <f>休日等取得実績調書!H44</f>
        <v>0</v>
      </c>
      <c r="LC7" s="187">
        <f>休日等取得実績調書!I44</f>
        <v>0</v>
      </c>
      <c r="LD7" s="187">
        <f>休日等取得実績調書!J44</f>
        <v>0</v>
      </c>
      <c r="LE7" s="187">
        <f>休日等取得実績調書!K44</f>
        <v>0</v>
      </c>
      <c r="LF7" s="187">
        <f>休日等取得実績調書!L44</f>
        <v>0</v>
      </c>
      <c r="LG7" s="187">
        <f>休日等取得実績調書!M44</f>
        <v>0</v>
      </c>
      <c r="LH7" s="187">
        <f>休日等取得実績調書!N44</f>
        <v>0</v>
      </c>
      <c r="LI7" s="187">
        <f>休日等取得実績調書!O44</f>
        <v>0</v>
      </c>
      <c r="LJ7" s="187">
        <f>休日等取得実績調書!P44</f>
        <v>0</v>
      </c>
      <c r="LK7" s="187">
        <f>休日等取得実績調書!Q44</f>
        <v>0</v>
      </c>
      <c r="LL7" s="187">
        <f>休日等取得実績調書!R44</f>
        <v>0</v>
      </c>
      <c r="LM7" s="187">
        <f>休日等取得実績調書!S44</f>
        <v>0</v>
      </c>
      <c r="LN7" s="187">
        <f>休日等取得実績調書!T44</f>
        <v>0</v>
      </c>
      <c r="LO7" s="187">
        <f>休日等取得実績調書!U44</f>
        <v>0</v>
      </c>
      <c r="LP7" s="187">
        <f>休日等取得実績調書!V44</f>
        <v>0</v>
      </c>
      <c r="LQ7" s="187">
        <f>休日等取得実績調書!W44</f>
        <v>0</v>
      </c>
      <c r="LR7" s="187">
        <f>休日等取得実績調書!X44</f>
        <v>0</v>
      </c>
      <c r="LS7" s="187">
        <f>休日等取得実績調書!Y44</f>
        <v>0</v>
      </c>
      <c r="LT7" s="187">
        <f>休日等取得実績調書!Z44</f>
        <v>0</v>
      </c>
      <c r="LU7" s="187">
        <f>休日等取得実績調書!AA44</f>
        <v>0</v>
      </c>
      <c r="LV7" s="187">
        <f>休日等取得実績調書!AB44</f>
        <v>0</v>
      </c>
      <c r="LW7" s="187">
        <f>休日等取得実績調書!AC44</f>
        <v>0</v>
      </c>
      <c r="LX7" s="187">
        <f>休日等取得実績調書!AD44</f>
        <v>0</v>
      </c>
      <c r="LY7" s="187">
        <f>休日等取得実績調書!AE44</f>
        <v>0</v>
      </c>
      <c r="LZ7" s="187">
        <f>休日等取得実績調書!AF44</f>
        <v>0</v>
      </c>
      <c r="MA7" s="187">
        <f>休日等取得実績調書!AG44</f>
        <v>0</v>
      </c>
      <c r="MB7" s="187">
        <f>休日等取得実績調書!AH44</f>
        <v>0</v>
      </c>
      <c r="MC7" s="187">
        <f>休日等取得実績調書!AI44</f>
        <v>0</v>
      </c>
      <c r="MD7" s="181">
        <f>休日等取得実績調書!E48</f>
        <v>0</v>
      </c>
      <c r="ME7" s="182">
        <f>休日等取得実績調書!F48</f>
        <v>0</v>
      </c>
      <c r="MF7" s="182">
        <f>休日等取得実績調書!G48</f>
        <v>0</v>
      </c>
      <c r="MG7" s="182">
        <f>休日等取得実績調書!H48</f>
        <v>0</v>
      </c>
      <c r="MH7" s="182">
        <f>休日等取得実績調書!I48</f>
        <v>0</v>
      </c>
      <c r="MI7" s="182">
        <f>休日等取得実績調書!J48</f>
        <v>0</v>
      </c>
      <c r="MJ7" s="182">
        <f>休日等取得実績調書!K48</f>
        <v>0</v>
      </c>
      <c r="MK7" s="182">
        <f>休日等取得実績調書!L48</f>
        <v>0</v>
      </c>
      <c r="ML7" s="182">
        <f>休日等取得実績調書!M48</f>
        <v>0</v>
      </c>
      <c r="MM7" s="182">
        <f>休日等取得実績調書!N48</f>
        <v>0</v>
      </c>
      <c r="MN7" s="182">
        <f>休日等取得実績調書!O48</f>
        <v>0</v>
      </c>
      <c r="MO7" s="182">
        <f>休日等取得実績調書!P48</f>
        <v>0</v>
      </c>
      <c r="MP7" s="182">
        <f>休日等取得実績調書!Q48</f>
        <v>0</v>
      </c>
      <c r="MQ7" s="182">
        <f>休日等取得実績調書!R48</f>
        <v>0</v>
      </c>
      <c r="MR7" s="182">
        <f>休日等取得実績調書!S48</f>
        <v>0</v>
      </c>
      <c r="MS7" s="182">
        <f>休日等取得実績調書!T48</f>
        <v>0</v>
      </c>
      <c r="MT7" s="182">
        <f>休日等取得実績調書!U48</f>
        <v>0</v>
      </c>
      <c r="MU7" s="182">
        <f>休日等取得実績調書!V48</f>
        <v>0</v>
      </c>
      <c r="MV7" s="182">
        <f>休日等取得実績調書!W48</f>
        <v>0</v>
      </c>
      <c r="MW7" s="182">
        <f>休日等取得実績調書!X48</f>
        <v>0</v>
      </c>
      <c r="MX7" s="182">
        <f>休日等取得実績調書!Y48</f>
        <v>0</v>
      </c>
      <c r="MY7" s="182">
        <f>休日等取得実績調書!Z48</f>
        <v>0</v>
      </c>
      <c r="MZ7" s="182">
        <f>休日等取得実績調書!AA48</f>
        <v>0</v>
      </c>
      <c r="NA7" s="182">
        <f>休日等取得実績調書!AB48</f>
        <v>0</v>
      </c>
      <c r="NB7" s="182">
        <f>休日等取得実績調書!AC48</f>
        <v>0</v>
      </c>
      <c r="NC7" s="182">
        <f>休日等取得実績調書!AD48</f>
        <v>0</v>
      </c>
      <c r="ND7" s="182">
        <f>休日等取得実績調書!AE48</f>
        <v>0</v>
      </c>
      <c r="NE7" s="182">
        <f>休日等取得実績調書!AF48</f>
        <v>0</v>
      </c>
      <c r="NF7" s="182" t="str">
        <f>IF($NF$4="","",休日等取得実績調書!AG48)</f>
        <v/>
      </c>
      <c r="NG7" s="181">
        <f>休日等取得実績調書!E52</f>
        <v>0</v>
      </c>
      <c r="NH7" s="182">
        <f>休日等取得実績調書!F52</f>
        <v>0</v>
      </c>
      <c r="NI7" s="182">
        <f>休日等取得実績調書!G52</f>
        <v>0</v>
      </c>
      <c r="NJ7" s="182">
        <f>休日等取得実績調書!H52</f>
        <v>0</v>
      </c>
      <c r="NK7" s="182">
        <f>休日等取得実績調書!I52</f>
        <v>0</v>
      </c>
      <c r="NL7" s="182">
        <f>休日等取得実績調書!J52</f>
        <v>0</v>
      </c>
      <c r="NM7" s="182">
        <f>休日等取得実績調書!K52</f>
        <v>0</v>
      </c>
      <c r="NN7" s="182">
        <f>休日等取得実績調書!L52</f>
        <v>0</v>
      </c>
      <c r="NO7" s="182">
        <f>休日等取得実績調書!M52</f>
        <v>0</v>
      </c>
      <c r="NP7" s="182">
        <f>休日等取得実績調書!N52</f>
        <v>0</v>
      </c>
      <c r="NQ7" s="182">
        <f>休日等取得実績調書!O52</f>
        <v>0</v>
      </c>
      <c r="NR7" s="182">
        <f>休日等取得実績調書!P52</f>
        <v>0</v>
      </c>
      <c r="NS7" s="182">
        <f>休日等取得実績調書!Q52</f>
        <v>0</v>
      </c>
      <c r="NT7" s="182">
        <f>休日等取得実績調書!R52</f>
        <v>0</v>
      </c>
      <c r="NU7" s="182">
        <f>休日等取得実績調書!S52</f>
        <v>0</v>
      </c>
      <c r="NV7" s="182">
        <f>休日等取得実績調書!T52</f>
        <v>0</v>
      </c>
      <c r="NW7" s="182">
        <f>休日等取得実績調書!U52</f>
        <v>0</v>
      </c>
      <c r="NX7" s="182">
        <f>休日等取得実績調書!V52</f>
        <v>0</v>
      </c>
      <c r="NY7" s="182">
        <f>休日等取得実績調書!W52</f>
        <v>0</v>
      </c>
      <c r="NZ7" s="182">
        <f>休日等取得実績調書!X52</f>
        <v>0</v>
      </c>
      <c r="OA7" s="182">
        <f>休日等取得実績調書!Y52</f>
        <v>0</v>
      </c>
      <c r="OB7" s="182">
        <f>休日等取得実績調書!Z52</f>
        <v>0</v>
      </c>
      <c r="OC7" s="182">
        <f>休日等取得実績調書!AA52</f>
        <v>0</v>
      </c>
      <c r="OD7" s="182">
        <f>休日等取得実績調書!AB52</f>
        <v>0</v>
      </c>
      <c r="OE7" s="182">
        <f>休日等取得実績調書!AC52</f>
        <v>0</v>
      </c>
      <c r="OF7" s="182">
        <f>休日等取得実績調書!AD52</f>
        <v>0</v>
      </c>
      <c r="OG7" s="182">
        <f>休日等取得実績調書!AE52</f>
        <v>0</v>
      </c>
      <c r="OH7" s="182">
        <f>休日等取得実績調書!AF52</f>
        <v>0</v>
      </c>
      <c r="OI7" s="182">
        <f>休日等取得実績調書!AG52</f>
        <v>0</v>
      </c>
      <c r="OJ7" s="182">
        <f>休日等取得実績調書!AH52</f>
        <v>0</v>
      </c>
      <c r="OK7" s="183">
        <f>休日等取得実績調書!AI52</f>
        <v>0</v>
      </c>
      <c r="ON7" s="188"/>
    </row>
    <row r="8" spans="2:404" ht="13.5" customHeight="1" thickBot="1">
      <c r="B8" s="189"/>
      <c r="C8" s="190"/>
      <c r="D8" s="191"/>
      <c r="E8" s="192"/>
      <c r="F8" s="193"/>
      <c r="G8" s="193"/>
      <c r="H8" s="193"/>
      <c r="I8" s="193"/>
      <c r="J8" s="193"/>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4"/>
      <c r="AJ8" s="192"/>
      <c r="AK8" s="193"/>
      <c r="AL8" s="193"/>
      <c r="AM8" s="193"/>
      <c r="AN8" s="193"/>
      <c r="AO8" s="193"/>
      <c r="AP8" s="193"/>
      <c r="AQ8" s="193"/>
      <c r="AR8" s="193"/>
      <c r="AS8" s="193"/>
      <c r="AT8" s="193"/>
      <c r="AU8" s="193"/>
      <c r="AV8" s="193"/>
      <c r="AW8" s="193"/>
      <c r="AX8" s="193"/>
      <c r="AY8" s="193"/>
      <c r="AZ8" s="193"/>
      <c r="BA8" s="193"/>
      <c r="BB8" s="193"/>
      <c r="BC8" s="193"/>
      <c r="BD8" s="193"/>
      <c r="BE8" s="193"/>
      <c r="BF8" s="193"/>
      <c r="BG8" s="193"/>
      <c r="BH8" s="193"/>
      <c r="BI8" s="193"/>
      <c r="BJ8" s="193"/>
      <c r="BK8" s="193"/>
      <c r="BL8" s="193"/>
      <c r="BM8" s="194"/>
      <c r="BN8" s="192"/>
      <c r="BO8" s="193"/>
      <c r="BP8" s="193"/>
      <c r="BQ8" s="193"/>
      <c r="BR8" s="193"/>
      <c r="BS8" s="193"/>
      <c r="BT8" s="193"/>
      <c r="BU8" s="193"/>
      <c r="BV8" s="193"/>
      <c r="BW8" s="193"/>
      <c r="BX8" s="193"/>
      <c r="BY8" s="193"/>
      <c r="BZ8" s="193"/>
      <c r="CA8" s="193"/>
      <c r="CB8" s="193"/>
      <c r="CC8" s="193"/>
      <c r="CD8" s="193"/>
      <c r="CE8" s="193"/>
      <c r="CF8" s="193"/>
      <c r="CG8" s="193"/>
      <c r="CH8" s="193"/>
      <c r="CI8" s="193"/>
      <c r="CJ8" s="193"/>
      <c r="CK8" s="193"/>
      <c r="CL8" s="193"/>
      <c r="CM8" s="193"/>
      <c r="CN8" s="193"/>
      <c r="CO8" s="193"/>
      <c r="CP8" s="193"/>
      <c r="CQ8" s="193"/>
      <c r="CR8" s="194"/>
      <c r="CS8" s="192"/>
      <c r="CT8" s="193"/>
      <c r="CU8" s="193"/>
      <c r="CV8" s="193"/>
      <c r="CW8" s="193"/>
      <c r="CX8" s="193"/>
      <c r="CY8" s="193"/>
      <c r="CZ8" s="193"/>
      <c r="DA8" s="193"/>
      <c r="DB8" s="193"/>
      <c r="DC8" s="193"/>
      <c r="DD8" s="193"/>
      <c r="DE8" s="193"/>
      <c r="DF8" s="193"/>
      <c r="DG8" s="193"/>
      <c r="DH8" s="193"/>
      <c r="DI8" s="193"/>
      <c r="DJ8" s="193"/>
      <c r="DK8" s="193"/>
      <c r="DL8" s="193"/>
      <c r="DM8" s="193"/>
      <c r="DN8" s="193"/>
      <c r="DO8" s="193"/>
      <c r="DP8" s="193"/>
      <c r="DQ8" s="193"/>
      <c r="DR8" s="193"/>
      <c r="DS8" s="193"/>
      <c r="DT8" s="193"/>
      <c r="DU8" s="193"/>
      <c r="DV8" s="194"/>
      <c r="DW8" s="192"/>
      <c r="DX8" s="193"/>
      <c r="DY8" s="193"/>
      <c r="DZ8" s="193"/>
      <c r="EA8" s="193"/>
      <c r="EB8" s="193"/>
      <c r="EC8" s="193"/>
      <c r="ED8" s="193"/>
      <c r="EE8" s="193"/>
      <c r="EF8" s="193"/>
      <c r="EG8" s="193"/>
      <c r="EH8" s="193"/>
      <c r="EI8" s="193"/>
      <c r="EJ8" s="193"/>
      <c r="EK8" s="193"/>
      <c r="EL8" s="193"/>
      <c r="EM8" s="193"/>
      <c r="EN8" s="193"/>
      <c r="EO8" s="193"/>
      <c r="EP8" s="193"/>
      <c r="EQ8" s="193"/>
      <c r="ER8" s="193"/>
      <c r="ES8" s="193"/>
      <c r="ET8" s="193"/>
      <c r="EU8" s="193"/>
      <c r="EV8" s="193"/>
      <c r="EW8" s="193"/>
      <c r="EX8" s="193"/>
      <c r="EY8" s="193"/>
      <c r="EZ8" s="193"/>
      <c r="FA8" s="194"/>
      <c r="FB8" s="192"/>
      <c r="FC8" s="193"/>
      <c r="FD8" s="193"/>
      <c r="FE8" s="193"/>
      <c r="FF8" s="193"/>
      <c r="FG8" s="193"/>
      <c r="FH8" s="193"/>
      <c r="FI8" s="193"/>
      <c r="FJ8" s="193"/>
      <c r="FK8" s="193"/>
      <c r="FL8" s="193"/>
      <c r="FM8" s="195"/>
      <c r="FN8" s="196"/>
      <c r="FO8" s="193"/>
      <c r="FP8" s="197"/>
      <c r="FQ8" s="198"/>
      <c r="FR8" s="193"/>
      <c r="FS8" s="193"/>
      <c r="FT8" s="193"/>
      <c r="FU8" s="193"/>
      <c r="FV8" s="193"/>
      <c r="FW8" s="193"/>
      <c r="FX8" s="193"/>
      <c r="FY8" s="193"/>
      <c r="FZ8" s="193"/>
      <c r="GA8" s="193"/>
      <c r="GB8" s="193"/>
      <c r="GC8" s="193"/>
      <c r="GD8" s="193"/>
      <c r="GE8" s="193"/>
      <c r="GF8" s="194"/>
      <c r="GG8" s="192"/>
      <c r="GH8" s="193"/>
      <c r="GI8" s="193"/>
      <c r="GJ8" s="193"/>
      <c r="GK8" s="193"/>
      <c r="GL8" s="193"/>
      <c r="GM8" s="193"/>
      <c r="GN8" s="193"/>
      <c r="GO8" s="193"/>
      <c r="GP8" s="193"/>
      <c r="GQ8" s="193"/>
      <c r="GR8" s="193"/>
      <c r="GS8" s="193"/>
      <c r="GT8" s="193"/>
      <c r="GU8" s="193"/>
      <c r="GV8" s="193"/>
      <c r="GW8" s="193"/>
      <c r="GX8" s="193"/>
      <c r="GY8" s="193"/>
      <c r="GZ8" s="193"/>
      <c r="HA8" s="193"/>
      <c r="HB8" s="193"/>
      <c r="HC8" s="193"/>
      <c r="HD8" s="193"/>
      <c r="HE8" s="193"/>
      <c r="HF8" s="193"/>
      <c r="HG8" s="193"/>
      <c r="HH8" s="193"/>
      <c r="HI8" s="193"/>
      <c r="HJ8" s="194"/>
      <c r="HK8" s="192"/>
      <c r="HL8" s="193"/>
      <c r="HM8" s="193"/>
      <c r="HN8" s="193"/>
      <c r="HO8" s="193"/>
      <c r="HP8" s="193"/>
      <c r="HQ8" s="193"/>
      <c r="HR8" s="193"/>
      <c r="HS8" s="193"/>
      <c r="HT8" s="193"/>
      <c r="HU8" s="193"/>
      <c r="HV8" s="193"/>
      <c r="HW8" s="193"/>
      <c r="HX8" s="193"/>
      <c r="HY8" s="193"/>
      <c r="HZ8" s="193"/>
      <c r="IA8" s="193"/>
      <c r="IB8" s="193"/>
      <c r="IC8" s="193"/>
      <c r="ID8" s="193"/>
      <c r="IE8" s="193"/>
      <c r="IF8" s="193"/>
      <c r="IG8" s="193"/>
      <c r="IH8" s="193"/>
      <c r="II8" s="193"/>
      <c r="IJ8" s="193"/>
      <c r="IK8" s="193"/>
      <c r="IL8" s="193"/>
      <c r="IM8" s="193"/>
      <c r="IN8" s="193"/>
      <c r="IO8" s="194"/>
      <c r="IP8" s="192"/>
      <c r="IQ8" s="193"/>
      <c r="IR8" s="193"/>
      <c r="IS8" s="193"/>
      <c r="IT8" s="193"/>
      <c r="IU8" s="193"/>
      <c r="IV8" s="193"/>
      <c r="IW8" s="193"/>
      <c r="IX8" s="193"/>
      <c r="IY8" s="193"/>
      <c r="IZ8" s="193"/>
      <c r="JA8" s="193"/>
      <c r="JB8" s="193"/>
      <c r="JC8" s="193"/>
      <c r="JD8" s="193"/>
      <c r="JE8" s="193"/>
      <c r="JF8" s="193"/>
      <c r="JG8" s="193"/>
      <c r="JH8" s="193"/>
      <c r="JI8" s="193"/>
      <c r="JJ8" s="193"/>
      <c r="JK8" s="193"/>
      <c r="JL8" s="193"/>
      <c r="JM8" s="193"/>
      <c r="JN8" s="193"/>
      <c r="JO8" s="193"/>
      <c r="JP8" s="193"/>
      <c r="JQ8" s="193"/>
      <c r="JR8" s="193"/>
      <c r="JS8" s="194"/>
      <c r="JT8" s="192"/>
      <c r="JU8" s="193"/>
      <c r="JV8" s="193"/>
      <c r="JW8" s="193"/>
      <c r="JX8" s="193"/>
      <c r="JY8" s="193"/>
      <c r="JZ8" s="193"/>
      <c r="KA8" s="193"/>
      <c r="KB8" s="193"/>
      <c r="KC8" s="193"/>
      <c r="KD8" s="193"/>
      <c r="KE8" s="193"/>
      <c r="KF8" s="193"/>
      <c r="KG8" s="193"/>
      <c r="KH8" s="193"/>
      <c r="KI8" s="193"/>
      <c r="KJ8" s="193"/>
      <c r="KK8" s="193"/>
      <c r="KL8" s="193"/>
      <c r="KM8" s="193"/>
      <c r="KN8" s="193"/>
      <c r="KO8" s="193"/>
      <c r="KP8" s="193"/>
      <c r="KQ8" s="193"/>
      <c r="KR8" s="193"/>
      <c r="KS8" s="193"/>
      <c r="KT8" s="193"/>
      <c r="KU8" s="195"/>
      <c r="KV8" s="199"/>
      <c r="KW8" s="200"/>
      <c r="KX8" s="201"/>
      <c r="KY8" s="202"/>
      <c r="KZ8" s="200"/>
      <c r="LA8" s="203"/>
      <c r="LB8" s="198"/>
      <c r="LC8" s="193"/>
      <c r="LD8" s="193"/>
      <c r="LE8" s="193"/>
      <c r="LF8" s="193"/>
      <c r="LG8" s="193"/>
      <c r="LH8" s="193"/>
      <c r="LI8" s="193"/>
      <c r="LJ8" s="193"/>
      <c r="LK8" s="193"/>
      <c r="LL8" s="193"/>
      <c r="LM8" s="193"/>
      <c r="LN8" s="193"/>
      <c r="LO8" s="193"/>
      <c r="LP8" s="193"/>
      <c r="LQ8" s="193"/>
      <c r="LR8" s="193"/>
      <c r="LS8" s="193"/>
      <c r="LT8" s="193"/>
      <c r="LU8" s="193"/>
      <c r="LV8" s="193"/>
      <c r="LW8" s="193"/>
      <c r="LX8" s="193"/>
      <c r="LY8" s="193"/>
      <c r="LZ8" s="193"/>
      <c r="MA8" s="193"/>
      <c r="MB8" s="193"/>
      <c r="MC8" s="194"/>
      <c r="MD8" s="192"/>
      <c r="ME8" s="193"/>
      <c r="MF8" s="193"/>
      <c r="MG8" s="193"/>
      <c r="MH8" s="193"/>
      <c r="MI8" s="193"/>
      <c r="MJ8" s="193"/>
      <c r="MK8" s="193"/>
      <c r="ML8" s="193"/>
      <c r="MM8" s="193"/>
      <c r="MN8" s="193"/>
      <c r="MO8" s="193"/>
      <c r="MP8" s="193"/>
      <c r="MQ8" s="193"/>
      <c r="MR8" s="193"/>
      <c r="MS8" s="193"/>
      <c r="MT8" s="193"/>
      <c r="MU8" s="193"/>
      <c r="MV8" s="193"/>
      <c r="MW8" s="193"/>
      <c r="MX8" s="193"/>
      <c r="MY8" s="193"/>
      <c r="MZ8" s="193"/>
      <c r="NA8" s="193"/>
      <c r="NB8" s="193"/>
      <c r="NC8" s="193"/>
      <c r="ND8" s="193"/>
      <c r="NE8" s="193"/>
      <c r="NF8" s="194"/>
      <c r="NG8" s="192"/>
      <c r="NH8" s="193"/>
      <c r="NI8" s="193"/>
      <c r="NJ8" s="193"/>
      <c r="NK8" s="193"/>
      <c r="NL8" s="193"/>
      <c r="NM8" s="193"/>
      <c r="NN8" s="193"/>
      <c r="NO8" s="193"/>
      <c r="NP8" s="193"/>
      <c r="NQ8" s="193"/>
      <c r="NR8" s="193"/>
      <c r="NS8" s="193"/>
      <c r="NT8" s="193"/>
      <c r="NU8" s="193"/>
      <c r="NV8" s="193"/>
      <c r="NW8" s="193"/>
      <c r="NX8" s="193"/>
      <c r="NY8" s="193"/>
      <c r="NZ8" s="193"/>
      <c r="OA8" s="193"/>
      <c r="OB8" s="193"/>
      <c r="OC8" s="193"/>
      <c r="OD8" s="193"/>
      <c r="OE8" s="193"/>
      <c r="OF8" s="193"/>
      <c r="OG8" s="193"/>
      <c r="OH8" s="193"/>
      <c r="OI8" s="193"/>
      <c r="OJ8" s="193"/>
      <c r="OK8" s="194"/>
    </row>
    <row r="9" spans="2:404" ht="13.5" customHeight="1" thickBot="1">
      <c r="B9" s="204" t="s">
        <v>162</v>
      </c>
      <c r="C9" s="205"/>
      <c r="D9" s="206"/>
      <c r="E9" s="207">
        <v>1</v>
      </c>
      <c r="F9" s="208">
        <f>IF(F5="日",E9+1,E9)</f>
        <v>2</v>
      </c>
      <c r="G9" s="208">
        <f t="shared" ref="G9:BR9" si="104">IF(G5="日",F9+1,F9)</f>
        <v>2</v>
      </c>
      <c r="H9" s="208">
        <f t="shared" si="104"/>
        <v>2</v>
      </c>
      <c r="I9" s="208">
        <f t="shared" si="104"/>
        <v>2</v>
      </c>
      <c r="J9" s="208">
        <f t="shared" si="104"/>
        <v>2</v>
      </c>
      <c r="K9" s="208">
        <f t="shared" si="104"/>
        <v>2</v>
      </c>
      <c r="L9" s="208">
        <f t="shared" si="104"/>
        <v>2</v>
      </c>
      <c r="M9" s="208">
        <f t="shared" si="104"/>
        <v>3</v>
      </c>
      <c r="N9" s="208">
        <f t="shared" si="104"/>
        <v>3</v>
      </c>
      <c r="O9" s="208">
        <f t="shared" si="104"/>
        <v>3</v>
      </c>
      <c r="P9" s="208">
        <f t="shared" si="104"/>
        <v>3</v>
      </c>
      <c r="Q9" s="208">
        <f t="shared" si="104"/>
        <v>3</v>
      </c>
      <c r="R9" s="208">
        <f t="shared" si="104"/>
        <v>3</v>
      </c>
      <c r="S9" s="208">
        <f t="shared" si="104"/>
        <v>3</v>
      </c>
      <c r="T9" s="208">
        <f t="shared" si="104"/>
        <v>4</v>
      </c>
      <c r="U9" s="208">
        <f t="shared" si="104"/>
        <v>4</v>
      </c>
      <c r="V9" s="208">
        <f t="shared" si="104"/>
        <v>4</v>
      </c>
      <c r="W9" s="208">
        <f t="shared" si="104"/>
        <v>4</v>
      </c>
      <c r="X9" s="208">
        <f t="shared" si="104"/>
        <v>4</v>
      </c>
      <c r="Y9" s="208">
        <f t="shared" si="104"/>
        <v>4</v>
      </c>
      <c r="Z9" s="208">
        <f t="shared" si="104"/>
        <v>4</v>
      </c>
      <c r="AA9" s="208">
        <f t="shared" si="104"/>
        <v>5</v>
      </c>
      <c r="AB9" s="208">
        <f t="shared" si="104"/>
        <v>5</v>
      </c>
      <c r="AC9" s="208">
        <f t="shared" si="104"/>
        <v>5</v>
      </c>
      <c r="AD9" s="208">
        <f t="shared" si="104"/>
        <v>5</v>
      </c>
      <c r="AE9" s="208">
        <f t="shared" si="104"/>
        <v>5</v>
      </c>
      <c r="AF9" s="208">
        <f t="shared" si="104"/>
        <v>5</v>
      </c>
      <c r="AG9" s="208">
        <f t="shared" si="104"/>
        <v>5</v>
      </c>
      <c r="AH9" s="208">
        <f t="shared" si="104"/>
        <v>6</v>
      </c>
      <c r="AI9" s="208">
        <f t="shared" si="104"/>
        <v>6</v>
      </c>
      <c r="AJ9" s="208">
        <f t="shared" si="104"/>
        <v>6</v>
      </c>
      <c r="AK9" s="208">
        <f t="shared" si="104"/>
        <v>6</v>
      </c>
      <c r="AL9" s="208">
        <f t="shared" si="104"/>
        <v>6</v>
      </c>
      <c r="AM9" s="208">
        <f t="shared" si="104"/>
        <v>6</v>
      </c>
      <c r="AN9" s="208">
        <f t="shared" si="104"/>
        <v>6</v>
      </c>
      <c r="AO9" s="208">
        <f t="shared" si="104"/>
        <v>7</v>
      </c>
      <c r="AP9" s="208">
        <f t="shared" si="104"/>
        <v>7</v>
      </c>
      <c r="AQ9" s="208">
        <f t="shared" si="104"/>
        <v>7</v>
      </c>
      <c r="AR9" s="208">
        <f t="shared" si="104"/>
        <v>7</v>
      </c>
      <c r="AS9" s="208">
        <f t="shared" si="104"/>
        <v>7</v>
      </c>
      <c r="AT9" s="208">
        <f t="shared" si="104"/>
        <v>7</v>
      </c>
      <c r="AU9" s="208">
        <f t="shared" si="104"/>
        <v>7</v>
      </c>
      <c r="AV9" s="208">
        <f t="shared" si="104"/>
        <v>8</v>
      </c>
      <c r="AW9" s="208">
        <f t="shared" si="104"/>
        <v>8</v>
      </c>
      <c r="AX9" s="208">
        <f t="shared" si="104"/>
        <v>8</v>
      </c>
      <c r="AY9" s="208">
        <f t="shared" si="104"/>
        <v>8</v>
      </c>
      <c r="AZ9" s="208">
        <f t="shared" si="104"/>
        <v>8</v>
      </c>
      <c r="BA9" s="208">
        <f t="shared" si="104"/>
        <v>8</v>
      </c>
      <c r="BB9" s="208">
        <f t="shared" si="104"/>
        <v>8</v>
      </c>
      <c r="BC9" s="208">
        <f t="shared" si="104"/>
        <v>9</v>
      </c>
      <c r="BD9" s="208">
        <f t="shared" si="104"/>
        <v>9</v>
      </c>
      <c r="BE9" s="208">
        <f t="shared" si="104"/>
        <v>9</v>
      </c>
      <c r="BF9" s="208">
        <f t="shared" si="104"/>
        <v>9</v>
      </c>
      <c r="BG9" s="208">
        <f t="shared" si="104"/>
        <v>9</v>
      </c>
      <c r="BH9" s="208">
        <f t="shared" si="104"/>
        <v>9</v>
      </c>
      <c r="BI9" s="208">
        <f t="shared" si="104"/>
        <v>9</v>
      </c>
      <c r="BJ9" s="208">
        <f t="shared" si="104"/>
        <v>10</v>
      </c>
      <c r="BK9" s="208">
        <f t="shared" si="104"/>
        <v>10</v>
      </c>
      <c r="BL9" s="208">
        <f t="shared" si="104"/>
        <v>10</v>
      </c>
      <c r="BM9" s="208">
        <f t="shared" si="104"/>
        <v>10</v>
      </c>
      <c r="BN9" s="208">
        <f t="shared" si="104"/>
        <v>10</v>
      </c>
      <c r="BO9" s="208">
        <f t="shared" si="104"/>
        <v>10</v>
      </c>
      <c r="BP9" s="208">
        <f t="shared" si="104"/>
        <v>10</v>
      </c>
      <c r="BQ9" s="208">
        <f t="shared" si="104"/>
        <v>11</v>
      </c>
      <c r="BR9" s="208">
        <f t="shared" si="104"/>
        <v>11</v>
      </c>
      <c r="BS9" s="208">
        <f t="shared" ref="BS9:ED9" si="105">IF(BS5="日",BR9+1,BR9)</f>
        <v>11</v>
      </c>
      <c r="BT9" s="208">
        <f t="shared" si="105"/>
        <v>11</v>
      </c>
      <c r="BU9" s="208">
        <f t="shared" si="105"/>
        <v>11</v>
      </c>
      <c r="BV9" s="208">
        <f t="shared" si="105"/>
        <v>11</v>
      </c>
      <c r="BW9" s="208">
        <f t="shared" si="105"/>
        <v>11</v>
      </c>
      <c r="BX9" s="208">
        <f t="shared" si="105"/>
        <v>12</v>
      </c>
      <c r="BY9" s="208">
        <f t="shared" si="105"/>
        <v>12</v>
      </c>
      <c r="BZ9" s="208">
        <f t="shared" si="105"/>
        <v>12</v>
      </c>
      <c r="CA9" s="208">
        <f t="shared" si="105"/>
        <v>12</v>
      </c>
      <c r="CB9" s="208">
        <f t="shared" si="105"/>
        <v>12</v>
      </c>
      <c r="CC9" s="208">
        <f t="shared" si="105"/>
        <v>12</v>
      </c>
      <c r="CD9" s="208">
        <f t="shared" si="105"/>
        <v>12</v>
      </c>
      <c r="CE9" s="208">
        <f t="shared" si="105"/>
        <v>13</v>
      </c>
      <c r="CF9" s="208">
        <f t="shared" si="105"/>
        <v>13</v>
      </c>
      <c r="CG9" s="208">
        <f t="shared" si="105"/>
        <v>13</v>
      </c>
      <c r="CH9" s="208">
        <f t="shared" si="105"/>
        <v>13</v>
      </c>
      <c r="CI9" s="208">
        <f t="shared" si="105"/>
        <v>13</v>
      </c>
      <c r="CJ9" s="208">
        <f t="shared" si="105"/>
        <v>13</v>
      </c>
      <c r="CK9" s="208">
        <f t="shared" si="105"/>
        <v>13</v>
      </c>
      <c r="CL9" s="208">
        <f t="shared" si="105"/>
        <v>14</v>
      </c>
      <c r="CM9" s="208">
        <f t="shared" si="105"/>
        <v>14</v>
      </c>
      <c r="CN9" s="208">
        <f t="shared" si="105"/>
        <v>14</v>
      </c>
      <c r="CO9" s="208">
        <f t="shared" si="105"/>
        <v>14</v>
      </c>
      <c r="CP9" s="208">
        <f t="shared" si="105"/>
        <v>14</v>
      </c>
      <c r="CQ9" s="208">
        <f t="shared" si="105"/>
        <v>14</v>
      </c>
      <c r="CR9" s="208">
        <f t="shared" si="105"/>
        <v>14</v>
      </c>
      <c r="CS9" s="208">
        <f t="shared" si="105"/>
        <v>15</v>
      </c>
      <c r="CT9" s="208">
        <f t="shared" si="105"/>
        <v>15</v>
      </c>
      <c r="CU9" s="208">
        <f t="shared" si="105"/>
        <v>15</v>
      </c>
      <c r="CV9" s="208">
        <f t="shared" si="105"/>
        <v>15</v>
      </c>
      <c r="CW9" s="208">
        <f t="shared" si="105"/>
        <v>15</v>
      </c>
      <c r="CX9" s="208">
        <f t="shared" si="105"/>
        <v>15</v>
      </c>
      <c r="CY9" s="208">
        <f t="shared" si="105"/>
        <v>15</v>
      </c>
      <c r="CZ9" s="208">
        <f t="shared" si="105"/>
        <v>16</v>
      </c>
      <c r="DA9" s="208">
        <f t="shared" si="105"/>
        <v>16</v>
      </c>
      <c r="DB9" s="208">
        <f t="shared" si="105"/>
        <v>16</v>
      </c>
      <c r="DC9" s="208">
        <f t="shared" si="105"/>
        <v>16</v>
      </c>
      <c r="DD9" s="208">
        <f t="shared" si="105"/>
        <v>16</v>
      </c>
      <c r="DE9" s="208">
        <f t="shared" si="105"/>
        <v>16</v>
      </c>
      <c r="DF9" s="208">
        <f t="shared" si="105"/>
        <v>16</v>
      </c>
      <c r="DG9" s="208">
        <f t="shared" si="105"/>
        <v>17</v>
      </c>
      <c r="DH9" s="208">
        <f t="shared" si="105"/>
        <v>17</v>
      </c>
      <c r="DI9" s="208">
        <f t="shared" si="105"/>
        <v>17</v>
      </c>
      <c r="DJ9" s="208">
        <f t="shared" si="105"/>
        <v>17</v>
      </c>
      <c r="DK9" s="208">
        <f t="shared" si="105"/>
        <v>17</v>
      </c>
      <c r="DL9" s="208">
        <f t="shared" si="105"/>
        <v>17</v>
      </c>
      <c r="DM9" s="208">
        <f t="shared" si="105"/>
        <v>17</v>
      </c>
      <c r="DN9" s="208">
        <f t="shared" si="105"/>
        <v>18</v>
      </c>
      <c r="DO9" s="208">
        <f t="shared" si="105"/>
        <v>18</v>
      </c>
      <c r="DP9" s="208">
        <f t="shared" si="105"/>
        <v>18</v>
      </c>
      <c r="DQ9" s="208">
        <f t="shared" si="105"/>
        <v>18</v>
      </c>
      <c r="DR9" s="208">
        <f t="shared" si="105"/>
        <v>18</v>
      </c>
      <c r="DS9" s="208">
        <f t="shared" si="105"/>
        <v>18</v>
      </c>
      <c r="DT9" s="208">
        <f t="shared" si="105"/>
        <v>18</v>
      </c>
      <c r="DU9" s="208">
        <f t="shared" si="105"/>
        <v>19</v>
      </c>
      <c r="DV9" s="208">
        <f t="shared" si="105"/>
        <v>19</v>
      </c>
      <c r="DW9" s="208">
        <f t="shared" si="105"/>
        <v>19</v>
      </c>
      <c r="DX9" s="208">
        <f t="shared" si="105"/>
        <v>19</v>
      </c>
      <c r="DY9" s="208">
        <f t="shared" si="105"/>
        <v>19</v>
      </c>
      <c r="DZ9" s="208">
        <f t="shared" si="105"/>
        <v>19</v>
      </c>
      <c r="EA9" s="208">
        <f t="shared" si="105"/>
        <v>19</v>
      </c>
      <c r="EB9" s="208">
        <f t="shared" si="105"/>
        <v>20</v>
      </c>
      <c r="EC9" s="208">
        <f t="shared" si="105"/>
        <v>20</v>
      </c>
      <c r="ED9" s="208">
        <f t="shared" si="105"/>
        <v>20</v>
      </c>
      <c r="EE9" s="208">
        <f t="shared" ref="EE9:GP9" si="106">IF(EE5="日",ED9+1,ED9)</f>
        <v>20</v>
      </c>
      <c r="EF9" s="208">
        <f t="shared" si="106"/>
        <v>20</v>
      </c>
      <c r="EG9" s="208">
        <f t="shared" si="106"/>
        <v>20</v>
      </c>
      <c r="EH9" s="208">
        <f t="shared" si="106"/>
        <v>20</v>
      </c>
      <c r="EI9" s="208">
        <f t="shared" si="106"/>
        <v>21</v>
      </c>
      <c r="EJ9" s="208">
        <f t="shared" si="106"/>
        <v>21</v>
      </c>
      <c r="EK9" s="208">
        <f t="shared" si="106"/>
        <v>21</v>
      </c>
      <c r="EL9" s="208">
        <f t="shared" si="106"/>
        <v>21</v>
      </c>
      <c r="EM9" s="208">
        <f t="shared" si="106"/>
        <v>21</v>
      </c>
      <c r="EN9" s="208">
        <f t="shared" si="106"/>
        <v>21</v>
      </c>
      <c r="EO9" s="208">
        <f t="shared" si="106"/>
        <v>21</v>
      </c>
      <c r="EP9" s="208">
        <f t="shared" si="106"/>
        <v>22</v>
      </c>
      <c r="EQ9" s="208">
        <f t="shared" si="106"/>
        <v>22</v>
      </c>
      <c r="ER9" s="208">
        <f t="shared" si="106"/>
        <v>22</v>
      </c>
      <c r="ES9" s="208">
        <f t="shared" si="106"/>
        <v>22</v>
      </c>
      <c r="ET9" s="208">
        <f t="shared" si="106"/>
        <v>22</v>
      </c>
      <c r="EU9" s="208">
        <f t="shared" si="106"/>
        <v>22</v>
      </c>
      <c r="EV9" s="208">
        <f t="shared" si="106"/>
        <v>22</v>
      </c>
      <c r="EW9" s="208">
        <f t="shared" si="106"/>
        <v>23</v>
      </c>
      <c r="EX9" s="208">
        <f t="shared" si="106"/>
        <v>23</v>
      </c>
      <c r="EY9" s="208">
        <f t="shared" si="106"/>
        <v>23</v>
      </c>
      <c r="EZ9" s="208">
        <f t="shared" si="106"/>
        <v>23</v>
      </c>
      <c r="FA9" s="208">
        <f t="shared" si="106"/>
        <v>23</v>
      </c>
      <c r="FB9" s="209">
        <f t="shared" si="106"/>
        <v>23</v>
      </c>
      <c r="FC9" s="209">
        <f t="shared" si="106"/>
        <v>23</v>
      </c>
      <c r="FD9" s="209">
        <f t="shared" si="106"/>
        <v>24</v>
      </c>
      <c r="FE9" s="209">
        <f t="shared" si="106"/>
        <v>24</v>
      </c>
      <c r="FF9" s="209">
        <f t="shared" si="106"/>
        <v>24</v>
      </c>
      <c r="FG9" s="209">
        <f t="shared" si="106"/>
        <v>24</v>
      </c>
      <c r="FH9" s="209">
        <f t="shared" si="106"/>
        <v>24</v>
      </c>
      <c r="FI9" s="209">
        <f t="shared" si="106"/>
        <v>24</v>
      </c>
      <c r="FJ9" s="209">
        <f t="shared" si="106"/>
        <v>24</v>
      </c>
      <c r="FK9" s="209">
        <f t="shared" si="106"/>
        <v>25</v>
      </c>
      <c r="FL9" s="209">
        <f t="shared" si="106"/>
        <v>25</v>
      </c>
      <c r="FM9" s="209">
        <f t="shared" si="106"/>
        <v>25</v>
      </c>
      <c r="FN9" s="210">
        <f t="shared" si="106"/>
        <v>25</v>
      </c>
      <c r="FO9" s="209">
        <f t="shared" si="106"/>
        <v>25</v>
      </c>
      <c r="FP9" s="211">
        <f t="shared" si="106"/>
        <v>25</v>
      </c>
      <c r="FQ9" s="209">
        <f t="shared" si="106"/>
        <v>25</v>
      </c>
      <c r="FR9" s="209">
        <f t="shared" si="106"/>
        <v>26</v>
      </c>
      <c r="FS9" s="209">
        <f t="shared" si="106"/>
        <v>26</v>
      </c>
      <c r="FT9" s="209">
        <f t="shared" si="106"/>
        <v>26</v>
      </c>
      <c r="FU9" s="209">
        <f t="shared" si="106"/>
        <v>26</v>
      </c>
      <c r="FV9" s="209">
        <f t="shared" si="106"/>
        <v>26</v>
      </c>
      <c r="FW9" s="209">
        <f t="shared" si="106"/>
        <v>26</v>
      </c>
      <c r="FX9" s="209">
        <f t="shared" si="106"/>
        <v>26</v>
      </c>
      <c r="FY9" s="209">
        <f t="shared" si="106"/>
        <v>27</v>
      </c>
      <c r="FZ9" s="209">
        <f t="shared" si="106"/>
        <v>27</v>
      </c>
      <c r="GA9" s="209">
        <f t="shared" si="106"/>
        <v>27</v>
      </c>
      <c r="GB9" s="209">
        <f t="shared" si="106"/>
        <v>27</v>
      </c>
      <c r="GC9" s="209">
        <f t="shared" si="106"/>
        <v>27</v>
      </c>
      <c r="GD9" s="209">
        <f t="shared" si="106"/>
        <v>27</v>
      </c>
      <c r="GE9" s="209">
        <f t="shared" si="106"/>
        <v>27</v>
      </c>
      <c r="GF9" s="209">
        <f t="shared" si="106"/>
        <v>28</v>
      </c>
      <c r="GG9" s="212">
        <f t="shared" si="106"/>
        <v>28</v>
      </c>
      <c r="GH9" s="212">
        <f t="shared" si="106"/>
        <v>28</v>
      </c>
      <c r="GI9" s="212">
        <f t="shared" si="106"/>
        <v>28</v>
      </c>
      <c r="GJ9" s="212">
        <f t="shared" si="106"/>
        <v>28</v>
      </c>
      <c r="GK9" s="212">
        <f t="shared" si="106"/>
        <v>28</v>
      </c>
      <c r="GL9" s="212">
        <f t="shared" si="106"/>
        <v>28</v>
      </c>
      <c r="GM9" s="212">
        <f t="shared" si="106"/>
        <v>29</v>
      </c>
      <c r="GN9" s="212">
        <f t="shared" si="106"/>
        <v>29</v>
      </c>
      <c r="GO9" s="212">
        <f t="shared" si="106"/>
        <v>29</v>
      </c>
      <c r="GP9" s="212">
        <f t="shared" si="106"/>
        <v>29</v>
      </c>
      <c r="GQ9" s="212">
        <f t="shared" ref="GQ9:JB9" si="107">IF(GQ5="日",GP9+1,GP9)</f>
        <v>29</v>
      </c>
      <c r="GR9" s="212">
        <f t="shared" si="107"/>
        <v>29</v>
      </c>
      <c r="GS9" s="212">
        <f t="shared" si="107"/>
        <v>29</v>
      </c>
      <c r="GT9" s="212">
        <f t="shared" si="107"/>
        <v>30</v>
      </c>
      <c r="GU9" s="212">
        <f t="shared" si="107"/>
        <v>30</v>
      </c>
      <c r="GV9" s="212">
        <f t="shared" si="107"/>
        <v>30</v>
      </c>
      <c r="GW9" s="212">
        <f t="shared" si="107"/>
        <v>30</v>
      </c>
      <c r="GX9" s="212">
        <f t="shared" si="107"/>
        <v>30</v>
      </c>
      <c r="GY9" s="212">
        <f t="shared" si="107"/>
        <v>30</v>
      </c>
      <c r="GZ9" s="212">
        <f t="shared" si="107"/>
        <v>30</v>
      </c>
      <c r="HA9" s="212">
        <f t="shared" si="107"/>
        <v>31</v>
      </c>
      <c r="HB9" s="212">
        <f t="shared" si="107"/>
        <v>31</v>
      </c>
      <c r="HC9" s="212">
        <f t="shared" si="107"/>
        <v>31</v>
      </c>
      <c r="HD9" s="212">
        <f t="shared" si="107"/>
        <v>31</v>
      </c>
      <c r="HE9" s="212">
        <f t="shared" si="107"/>
        <v>31</v>
      </c>
      <c r="HF9" s="212">
        <f t="shared" si="107"/>
        <v>31</v>
      </c>
      <c r="HG9" s="212">
        <f t="shared" si="107"/>
        <v>31</v>
      </c>
      <c r="HH9" s="212">
        <f t="shared" si="107"/>
        <v>32</v>
      </c>
      <c r="HI9" s="212">
        <f t="shared" si="107"/>
        <v>32</v>
      </c>
      <c r="HJ9" s="212">
        <f t="shared" si="107"/>
        <v>32</v>
      </c>
      <c r="HK9" s="212">
        <f t="shared" si="107"/>
        <v>32</v>
      </c>
      <c r="HL9" s="212">
        <f t="shared" si="107"/>
        <v>32</v>
      </c>
      <c r="HM9" s="212">
        <f t="shared" si="107"/>
        <v>32</v>
      </c>
      <c r="HN9" s="212">
        <f t="shared" si="107"/>
        <v>32</v>
      </c>
      <c r="HO9" s="212">
        <f t="shared" si="107"/>
        <v>33</v>
      </c>
      <c r="HP9" s="212">
        <f t="shared" si="107"/>
        <v>33</v>
      </c>
      <c r="HQ9" s="212">
        <f t="shared" si="107"/>
        <v>33</v>
      </c>
      <c r="HR9" s="212">
        <f t="shared" si="107"/>
        <v>33</v>
      </c>
      <c r="HS9" s="212">
        <f t="shared" si="107"/>
        <v>33</v>
      </c>
      <c r="HT9" s="212">
        <f t="shared" si="107"/>
        <v>33</v>
      </c>
      <c r="HU9" s="212">
        <f t="shared" si="107"/>
        <v>33</v>
      </c>
      <c r="HV9" s="212">
        <f t="shared" si="107"/>
        <v>34</v>
      </c>
      <c r="HW9" s="212">
        <f t="shared" si="107"/>
        <v>34</v>
      </c>
      <c r="HX9" s="212">
        <f t="shared" si="107"/>
        <v>34</v>
      </c>
      <c r="HY9" s="212">
        <f t="shared" si="107"/>
        <v>34</v>
      </c>
      <c r="HZ9" s="212">
        <f t="shared" si="107"/>
        <v>34</v>
      </c>
      <c r="IA9" s="212">
        <f t="shared" si="107"/>
        <v>34</v>
      </c>
      <c r="IB9" s="212">
        <f t="shared" si="107"/>
        <v>34</v>
      </c>
      <c r="IC9" s="212">
        <f t="shared" si="107"/>
        <v>35</v>
      </c>
      <c r="ID9" s="212">
        <f t="shared" si="107"/>
        <v>35</v>
      </c>
      <c r="IE9" s="212">
        <f t="shared" si="107"/>
        <v>35</v>
      </c>
      <c r="IF9" s="212">
        <f t="shared" si="107"/>
        <v>35</v>
      </c>
      <c r="IG9" s="212">
        <f t="shared" si="107"/>
        <v>35</v>
      </c>
      <c r="IH9" s="212">
        <f t="shared" si="107"/>
        <v>35</v>
      </c>
      <c r="II9" s="212">
        <f t="shared" si="107"/>
        <v>35</v>
      </c>
      <c r="IJ9" s="212">
        <f t="shared" si="107"/>
        <v>36</v>
      </c>
      <c r="IK9" s="212">
        <f t="shared" si="107"/>
        <v>36</v>
      </c>
      <c r="IL9" s="212">
        <f t="shared" si="107"/>
        <v>36</v>
      </c>
      <c r="IM9" s="212">
        <f t="shared" si="107"/>
        <v>36</v>
      </c>
      <c r="IN9" s="212">
        <f t="shared" si="107"/>
        <v>36</v>
      </c>
      <c r="IO9" s="212">
        <f t="shared" si="107"/>
        <v>36</v>
      </c>
      <c r="IP9" s="212">
        <f t="shared" si="107"/>
        <v>36</v>
      </c>
      <c r="IQ9" s="212">
        <f t="shared" si="107"/>
        <v>37</v>
      </c>
      <c r="IR9" s="212">
        <f t="shared" si="107"/>
        <v>37</v>
      </c>
      <c r="IS9" s="212">
        <f t="shared" si="107"/>
        <v>37</v>
      </c>
      <c r="IT9" s="212">
        <f t="shared" si="107"/>
        <v>37</v>
      </c>
      <c r="IU9" s="212">
        <f t="shared" si="107"/>
        <v>37</v>
      </c>
      <c r="IV9" s="212">
        <f t="shared" si="107"/>
        <v>37</v>
      </c>
      <c r="IW9" s="212">
        <f t="shared" si="107"/>
        <v>37</v>
      </c>
      <c r="IX9" s="212">
        <f t="shared" si="107"/>
        <v>38</v>
      </c>
      <c r="IY9" s="212">
        <f t="shared" si="107"/>
        <v>38</v>
      </c>
      <c r="IZ9" s="212">
        <f t="shared" si="107"/>
        <v>38</v>
      </c>
      <c r="JA9" s="212">
        <f t="shared" si="107"/>
        <v>38</v>
      </c>
      <c r="JB9" s="212">
        <f t="shared" si="107"/>
        <v>38</v>
      </c>
      <c r="JC9" s="212">
        <f t="shared" ref="JC9:LN9" si="108">IF(JC5="日",JB9+1,JB9)</f>
        <v>38</v>
      </c>
      <c r="JD9" s="212">
        <f t="shared" si="108"/>
        <v>38</v>
      </c>
      <c r="JE9" s="212">
        <f t="shared" si="108"/>
        <v>39</v>
      </c>
      <c r="JF9" s="212">
        <f t="shared" si="108"/>
        <v>39</v>
      </c>
      <c r="JG9" s="212">
        <f t="shared" si="108"/>
        <v>39</v>
      </c>
      <c r="JH9" s="212">
        <f t="shared" si="108"/>
        <v>39</v>
      </c>
      <c r="JI9" s="212">
        <f t="shared" si="108"/>
        <v>39</v>
      </c>
      <c r="JJ9" s="212">
        <f t="shared" si="108"/>
        <v>39</v>
      </c>
      <c r="JK9" s="212">
        <f t="shared" si="108"/>
        <v>39</v>
      </c>
      <c r="JL9" s="212">
        <f t="shared" si="108"/>
        <v>40</v>
      </c>
      <c r="JM9" s="212">
        <f t="shared" si="108"/>
        <v>40</v>
      </c>
      <c r="JN9" s="212">
        <f t="shared" si="108"/>
        <v>40</v>
      </c>
      <c r="JO9" s="212">
        <f t="shared" si="108"/>
        <v>40</v>
      </c>
      <c r="JP9" s="212">
        <f t="shared" si="108"/>
        <v>40</v>
      </c>
      <c r="JQ9" s="212">
        <f t="shared" si="108"/>
        <v>40</v>
      </c>
      <c r="JR9" s="212">
        <f t="shared" si="108"/>
        <v>40</v>
      </c>
      <c r="JS9" s="212">
        <f t="shared" si="108"/>
        <v>41</v>
      </c>
      <c r="JT9" s="212">
        <f t="shared" si="108"/>
        <v>41</v>
      </c>
      <c r="JU9" s="212">
        <f t="shared" si="108"/>
        <v>41</v>
      </c>
      <c r="JV9" s="212">
        <f t="shared" si="108"/>
        <v>41</v>
      </c>
      <c r="JW9" s="212">
        <f t="shared" si="108"/>
        <v>41</v>
      </c>
      <c r="JX9" s="212">
        <f t="shared" si="108"/>
        <v>41</v>
      </c>
      <c r="JY9" s="212">
        <f t="shared" si="108"/>
        <v>41</v>
      </c>
      <c r="JZ9" s="212">
        <f t="shared" si="108"/>
        <v>42</v>
      </c>
      <c r="KA9" s="212">
        <f t="shared" si="108"/>
        <v>42</v>
      </c>
      <c r="KB9" s="212">
        <f t="shared" si="108"/>
        <v>42</v>
      </c>
      <c r="KC9" s="212">
        <f t="shared" si="108"/>
        <v>42</v>
      </c>
      <c r="KD9" s="212">
        <f t="shared" si="108"/>
        <v>42</v>
      </c>
      <c r="KE9" s="212">
        <f t="shared" si="108"/>
        <v>42</v>
      </c>
      <c r="KF9" s="212">
        <f t="shared" si="108"/>
        <v>42</v>
      </c>
      <c r="KG9" s="212">
        <f t="shared" si="108"/>
        <v>43</v>
      </c>
      <c r="KH9" s="212">
        <f t="shared" si="108"/>
        <v>43</v>
      </c>
      <c r="KI9" s="212">
        <f t="shared" si="108"/>
        <v>43</v>
      </c>
      <c r="KJ9" s="212">
        <f t="shared" si="108"/>
        <v>43</v>
      </c>
      <c r="KK9" s="212">
        <f t="shared" si="108"/>
        <v>43</v>
      </c>
      <c r="KL9" s="212">
        <f t="shared" si="108"/>
        <v>43</v>
      </c>
      <c r="KM9" s="212">
        <f t="shared" si="108"/>
        <v>43</v>
      </c>
      <c r="KN9" s="212">
        <f t="shared" si="108"/>
        <v>44</v>
      </c>
      <c r="KO9" s="212">
        <f t="shared" si="108"/>
        <v>44</v>
      </c>
      <c r="KP9" s="212">
        <f t="shared" si="108"/>
        <v>44</v>
      </c>
      <c r="KQ9" s="212">
        <f t="shared" si="108"/>
        <v>44</v>
      </c>
      <c r="KR9" s="212">
        <f t="shared" si="108"/>
        <v>44</v>
      </c>
      <c r="KS9" s="212">
        <f t="shared" si="108"/>
        <v>44</v>
      </c>
      <c r="KT9" s="212">
        <f t="shared" si="108"/>
        <v>44</v>
      </c>
      <c r="KU9" s="212">
        <f t="shared" si="108"/>
        <v>45</v>
      </c>
      <c r="KV9" s="213">
        <f t="shared" si="108"/>
        <v>45</v>
      </c>
      <c r="KW9" s="214">
        <f t="shared" si="108"/>
        <v>45</v>
      </c>
      <c r="KX9" s="214">
        <f t="shared" si="108"/>
        <v>45</v>
      </c>
      <c r="KY9" s="214">
        <f t="shared" si="108"/>
        <v>45</v>
      </c>
      <c r="KZ9" s="214">
        <f t="shared" si="108"/>
        <v>45</v>
      </c>
      <c r="LA9" s="215">
        <f t="shared" si="108"/>
        <v>45</v>
      </c>
      <c r="LB9" s="212">
        <f t="shared" si="108"/>
        <v>46</v>
      </c>
      <c r="LC9" s="212">
        <f t="shared" si="108"/>
        <v>46</v>
      </c>
      <c r="LD9" s="212">
        <f t="shared" si="108"/>
        <v>46</v>
      </c>
      <c r="LE9" s="212">
        <f t="shared" si="108"/>
        <v>46</v>
      </c>
      <c r="LF9" s="212">
        <f t="shared" si="108"/>
        <v>46</v>
      </c>
      <c r="LG9" s="212">
        <f t="shared" si="108"/>
        <v>46</v>
      </c>
      <c r="LH9" s="212">
        <f t="shared" si="108"/>
        <v>46</v>
      </c>
      <c r="LI9" s="212">
        <f t="shared" si="108"/>
        <v>47</v>
      </c>
      <c r="LJ9" s="212">
        <f t="shared" si="108"/>
        <v>47</v>
      </c>
      <c r="LK9" s="212">
        <f t="shared" si="108"/>
        <v>47</v>
      </c>
      <c r="LL9" s="212">
        <f t="shared" si="108"/>
        <v>47</v>
      </c>
      <c r="LM9" s="212">
        <f t="shared" si="108"/>
        <v>47</v>
      </c>
      <c r="LN9" s="212">
        <f t="shared" si="108"/>
        <v>47</v>
      </c>
      <c r="LO9" s="212">
        <f t="shared" ref="LO9:NZ9" si="109">IF(LO5="日",LN9+1,LN9)</f>
        <v>47</v>
      </c>
      <c r="LP9" s="212">
        <f t="shared" si="109"/>
        <v>48</v>
      </c>
      <c r="LQ9" s="212">
        <f t="shared" si="109"/>
        <v>48</v>
      </c>
      <c r="LR9" s="212">
        <f t="shared" si="109"/>
        <v>48</v>
      </c>
      <c r="LS9" s="212">
        <f t="shared" si="109"/>
        <v>48</v>
      </c>
      <c r="LT9" s="212">
        <f t="shared" si="109"/>
        <v>48</v>
      </c>
      <c r="LU9" s="212">
        <f t="shared" si="109"/>
        <v>48</v>
      </c>
      <c r="LV9" s="212">
        <f t="shared" si="109"/>
        <v>48</v>
      </c>
      <c r="LW9" s="212">
        <f t="shared" si="109"/>
        <v>49</v>
      </c>
      <c r="LX9" s="212">
        <f t="shared" si="109"/>
        <v>49</v>
      </c>
      <c r="LY9" s="212">
        <f t="shared" si="109"/>
        <v>49</v>
      </c>
      <c r="LZ9" s="212">
        <f t="shared" si="109"/>
        <v>49</v>
      </c>
      <c r="MA9" s="212">
        <f t="shared" si="109"/>
        <v>49</v>
      </c>
      <c r="MB9" s="212">
        <f t="shared" si="109"/>
        <v>49</v>
      </c>
      <c r="MC9" s="212">
        <f t="shared" si="109"/>
        <v>49</v>
      </c>
      <c r="MD9" s="212">
        <f t="shared" si="109"/>
        <v>50</v>
      </c>
      <c r="ME9" s="212">
        <f t="shared" si="109"/>
        <v>50</v>
      </c>
      <c r="MF9" s="212">
        <f t="shared" si="109"/>
        <v>50</v>
      </c>
      <c r="MG9" s="212">
        <f t="shared" si="109"/>
        <v>50</v>
      </c>
      <c r="MH9" s="212">
        <f t="shared" si="109"/>
        <v>50</v>
      </c>
      <c r="MI9" s="212">
        <f t="shared" si="109"/>
        <v>50</v>
      </c>
      <c r="MJ9" s="212">
        <f t="shared" si="109"/>
        <v>50</v>
      </c>
      <c r="MK9" s="212">
        <f t="shared" si="109"/>
        <v>51</v>
      </c>
      <c r="ML9" s="212">
        <f t="shared" si="109"/>
        <v>51</v>
      </c>
      <c r="MM9" s="212">
        <f t="shared" si="109"/>
        <v>51</v>
      </c>
      <c r="MN9" s="212">
        <f t="shared" si="109"/>
        <v>51</v>
      </c>
      <c r="MO9" s="212">
        <f t="shared" si="109"/>
        <v>51</v>
      </c>
      <c r="MP9" s="212">
        <f t="shared" si="109"/>
        <v>51</v>
      </c>
      <c r="MQ9" s="212">
        <f t="shared" si="109"/>
        <v>51</v>
      </c>
      <c r="MR9" s="212">
        <f t="shared" si="109"/>
        <v>52</v>
      </c>
      <c r="MS9" s="212">
        <f t="shared" si="109"/>
        <v>52</v>
      </c>
      <c r="MT9" s="212">
        <f t="shared" si="109"/>
        <v>52</v>
      </c>
      <c r="MU9" s="212">
        <f t="shared" si="109"/>
        <v>52</v>
      </c>
      <c r="MV9" s="212">
        <f t="shared" si="109"/>
        <v>52</v>
      </c>
      <c r="MW9" s="212">
        <f t="shared" si="109"/>
        <v>52</v>
      </c>
      <c r="MX9" s="212">
        <f t="shared" si="109"/>
        <v>52</v>
      </c>
      <c r="MY9" s="212">
        <f t="shared" si="109"/>
        <v>53</v>
      </c>
      <c r="MZ9" s="212">
        <f t="shared" si="109"/>
        <v>53</v>
      </c>
      <c r="NA9" s="212">
        <f t="shared" si="109"/>
        <v>53</v>
      </c>
      <c r="NB9" s="212">
        <f t="shared" si="109"/>
        <v>53</v>
      </c>
      <c r="NC9" s="212">
        <f t="shared" si="109"/>
        <v>53</v>
      </c>
      <c r="ND9" s="212">
        <f t="shared" si="109"/>
        <v>53</v>
      </c>
      <c r="NE9" s="212">
        <f t="shared" si="109"/>
        <v>53</v>
      </c>
      <c r="NF9" s="212">
        <f t="shared" si="109"/>
        <v>53</v>
      </c>
      <c r="NG9" s="207">
        <f t="shared" si="109"/>
        <v>54</v>
      </c>
      <c r="NH9" s="212">
        <f t="shared" si="109"/>
        <v>54</v>
      </c>
      <c r="NI9" s="212">
        <f t="shared" si="109"/>
        <v>54</v>
      </c>
      <c r="NJ9" s="212">
        <f t="shared" si="109"/>
        <v>54</v>
      </c>
      <c r="NK9" s="212">
        <f t="shared" si="109"/>
        <v>54</v>
      </c>
      <c r="NL9" s="212">
        <f t="shared" si="109"/>
        <v>54</v>
      </c>
      <c r="NM9" s="212">
        <f t="shared" si="109"/>
        <v>54</v>
      </c>
      <c r="NN9" s="212">
        <f t="shared" si="109"/>
        <v>55</v>
      </c>
      <c r="NO9" s="212">
        <f t="shared" si="109"/>
        <v>55</v>
      </c>
      <c r="NP9" s="212">
        <f t="shared" si="109"/>
        <v>55</v>
      </c>
      <c r="NQ9" s="212">
        <f t="shared" si="109"/>
        <v>55</v>
      </c>
      <c r="NR9" s="212">
        <f t="shared" si="109"/>
        <v>55</v>
      </c>
      <c r="NS9" s="212">
        <f t="shared" si="109"/>
        <v>55</v>
      </c>
      <c r="NT9" s="212">
        <f t="shared" si="109"/>
        <v>55</v>
      </c>
      <c r="NU9" s="212">
        <f t="shared" si="109"/>
        <v>56</v>
      </c>
      <c r="NV9" s="212">
        <f t="shared" si="109"/>
        <v>56</v>
      </c>
      <c r="NW9" s="212">
        <f t="shared" si="109"/>
        <v>56</v>
      </c>
      <c r="NX9" s="212">
        <f t="shared" si="109"/>
        <v>56</v>
      </c>
      <c r="NY9" s="212">
        <f t="shared" si="109"/>
        <v>56</v>
      </c>
      <c r="NZ9" s="212">
        <f t="shared" si="109"/>
        <v>56</v>
      </c>
      <c r="OA9" s="212">
        <f t="shared" ref="OA9:OK9" si="110">IF(OA5="日",NZ9+1,NZ9)</f>
        <v>56</v>
      </c>
      <c r="OB9" s="212">
        <f t="shared" si="110"/>
        <v>57</v>
      </c>
      <c r="OC9" s="212">
        <f t="shared" si="110"/>
        <v>57</v>
      </c>
      <c r="OD9" s="212">
        <f t="shared" si="110"/>
        <v>57</v>
      </c>
      <c r="OE9" s="212">
        <f t="shared" si="110"/>
        <v>57</v>
      </c>
      <c r="OF9" s="212">
        <f t="shared" si="110"/>
        <v>57</v>
      </c>
      <c r="OG9" s="212">
        <f t="shared" si="110"/>
        <v>57</v>
      </c>
      <c r="OH9" s="212">
        <f t="shared" si="110"/>
        <v>57</v>
      </c>
      <c r="OI9" s="212">
        <f t="shared" si="110"/>
        <v>58</v>
      </c>
      <c r="OJ9" s="212">
        <f t="shared" si="110"/>
        <v>58</v>
      </c>
      <c r="OK9" s="212">
        <f t="shared" si="110"/>
        <v>58</v>
      </c>
    </row>
    <row r="10" spans="2:404" ht="13.5" customHeight="1">
      <c r="B10" s="216" t="s">
        <v>160</v>
      </c>
      <c r="C10" s="217"/>
      <c r="D10" s="218"/>
      <c r="E10" s="163">
        <f>IF(E6=0,0,1)</f>
        <v>0</v>
      </c>
      <c r="F10" s="164">
        <f t="shared" ref="F10:BQ11" si="111">IF(F6=0,0,1)</f>
        <v>0</v>
      </c>
      <c r="G10" s="164">
        <f t="shared" si="111"/>
        <v>0</v>
      </c>
      <c r="H10" s="164">
        <f t="shared" si="111"/>
        <v>0</v>
      </c>
      <c r="I10" s="164">
        <f t="shared" si="111"/>
        <v>0</v>
      </c>
      <c r="J10" s="164">
        <f t="shared" si="111"/>
        <v>0</v>
      </c>
      <c r="K10" s="164">
        <f t="shared" si="111"/>
        <v>0</v>
      </c>
      <c r="L10" s="164">
        <f t="shared" si="111"/>
        <v>0</v>
      </c>
      <c r="M10" s="164">
        <f t="shared" si="111"/>
        <v>0</v>
      </c>
      <c r="N10" s="164">
        <f t="shared" si="111"/>
        <v>0</v>
      </c>
      <c r="O10" s="164">
        <f t="shared" si="111"/>
        <v>0</v>
      </c>
      <c r="P10" s="164">
        <f t="shared" si="111"/>
        <v>0</v>
      </c>
      <c r="Q10" s="164">
        <f t="shared" si="111"/>
        <v>0</v>
      </c>
      <c r="R10" s="164">
        <f t="shared" si="111"/>
        <v>0</v>
      </c>
      <c r="S10" s="164">
        <f t="shared" si="111"/>
        <v>0</v>
      </c>
      <c r="T10" s="164">
        <f t="shared" si="111"/>
        <v>0</v>
      </c>
      <c r="U10" s="164">
        <f t="shared" si="111"/>
        <v>0</v>
      </c>
      <c r="V10" s="164">
        <f t="shared" si="111"/>
        <v>0</v>
      </c>
      <c r="W10" s="164">
        <f t="shared" si="111"/>
        <v>0</v>
      </c>
      <c r="X10" s="164">
        <f t="shared" si="111"/>
        <v>0</v>
      </c>
      <c r="Y10" s="164">
        <f t="shared" si="111"/>
        <v>0</v>
      </c>
      <c r="Z10" s="164">
        <f t="shared" si="111"/>
        <v>0</v>
      </c>
      <c r="AA10" s="164">
        <f t="shared" si="111"/>
        <v>0</v>
      </c>
      <c r="AB10" s="164">
        <f t="shared" si="111"/>
        <v>0</v>
      </c>
      <c r="AC10" s="164">
        <f t="shared" si="111"/>
        <v>0</v>
      </c>
      <c r="AD10" s="164">
        <f t="shared" si="111"/>
        <v>0</v>
      </c>
      <c r="AE10" s="164">
        <f t="shared" si="111"/>
        <v>0</v>
      </c>
      <c r="AF10" s="164">
        <f t="shared" si="111"/>
        <v>0</v>
      </c>
      <c r="AG10" s="164">
        <f t="shared" si="111"/>
        <v>0</v>
      </c>
      <c r="AH10" s="164">
        <f t="shared" si="111"/>
        <v>0</v>
      </c>
      <c r="AI10" s="165">
        <f t="shared" si="111"/>
        <v>0</v>
      </c>
      <c r="AJ10" s="163">
        <f t="shared" si="111"/>
        <v>0</v>
      </c>
      <c r="AK10" s="164">
        <f t="shared" si="111"/>
        <v>0</v>
      </c>
      <c r="AL10" s="164">
        <f t="shared" si="111"/>
        <v>0</v>
      </c>
      <c r="AM10" s="164">
        <f t="shared" si="111"/>
        <v>0</v>
      </c>
      <c r="AN10" s="164">
        <f t="shared" si="111"/>
        <v>0</v>
      </c>
      <c r="AO10" s="164">
        <f t="shared" si="111"/>
        <v>0</v>
      </c>
      <c r="AP10" s="164">
        <f t="shared" si="111"/>
        <v>0</v>
      </c>
      <c r="AQ10" s="164">
        <f t="shared" si="111"/>
        <v>0</v>
      </c>
      <c r="AR10" s="164">
        <f t="shared" si="111"/>
        <v>0</v>
      </c>
      <c r="AS10" s="164">
        <f t="shared" si="111"/>
        <v>0</v>
      </c>
      <c r="AT10" s="164">
        <f t="shared" si="111"/>
        <v>0</v>
      </c>
      <c r="AU10" s="164">
        <f t="shared" si="111"/>
        <v>0</v>
      </c>
      <c r="AV10" s="164">
        <f t="shared" si="111"/>
        <v>0</v>
      </c>
      <c r="AW10" s="164">
        <f t="shared" si="111"/>
        <v>0</v>
      </c>
      <c r="AX10" s="164">
        <f t="shared" si="111"/>
        <v>0</v>
      </c>
      <c r="AY10" s="164">
        <f t="shared" si="111"/>
        <v>0</v>
      </c>
      <c r="AZ10" s="164">
        <f t="shared" si="111"/>
        <v>0</v>
      </c>
      <c r="BA10" s="164">
        <f t="shared" si="111"/>
        <v>0</v>
      </c>
      <c r="BB10" s="164">
        <f t="shared" si="111"/>
        <v>0</v>
      </c>
      <c r="BC10" s="164">
        <f t="shared" si="111"/>
        <v>0</v>
      </c>
      <c r="BD10" s="164">
        <f t="shared" si="111"/>
        <v>0</v>
      </c>
      <c r="BE10" s="164">
        <f t="shared" si="111"/>
        <v>0</v>
      </c>
      <c r="BF10" s="164">
        <f t="shared" si="111"/>
        <v>0</v>
      </c>
      <c r="BG10" s="164">
        <f t="shared" si="111"/>
        <v>0</v>
      </c>
      <c r="BH10" s="164">
        <f t="shared" si="111"/>
        <v>0</v>
      </c>
      <c r="BI10" s="164">
        <f t="shared" si="111"/>
        <v>0</v>
      </c>
      <c r="BJ10" s="164">
        <f t="shared" si="111"/>
        <v>0</v>
      </c>
      <c r="BK10" s="164">
        <f t="shared" si="111"/>
        <v>0</v>
      </c>
      <c r="BL10" s="164">
        <f t="shared" si="111"/>
        <v>0</v>
      </c>
      <c r="BM10" s="165">
        <f t="shared" si="111"/>
        <v>0</v>
      </c>
      <c r="BN10" s="164">
        <f t="shared" si="111"/>
        <v>0</v>
      </c>
      <c r="BO10" s="164">
        <f t="shared" si="111"/>
        <v>0</v>
      </c>
      <c r="BP10" s="164">
        <f t="shared" si="111"/>
        <v>0</v>
      </c>
      <c r="BQ10" s="164">
        <f t="shared" si="111"/>
        <v>0</v>
      </c>
      <c r="BR10" s="164">
        <f t="shared" ref="BR10:EC11" si="112">IF(BR6=0,0,1)</f>
        <v>0</v>
      </c>
      <c r="BS10" s="164">
        <f t="shared" si="112"/>
        <v>0</v>
      </c>
      <c r="BT10" s="164">
        <f t="shared" si="112"/>
        <v>0</v>
      </c>
      <c r="BU10" s="164">
        <f t="shared" si="112"/>
        <v>0</v>
      </c>
      <c r="BV10" s="164">
        <f t="shared" si="112"/>
        <v>0</v>
      </c>
      <c r="BW10" s="164">
        <f t="shared" si="112"/>
        <v>0</v>
      </c>
      <c r="BX10" s="164">
        <f t="shared" si="112"/>
        <v>0</v>
      </c>
      <c r="BY10" s="164">
        <f t="shared" si="112"/>
        <v>0</v>
      </c>
      <c r="BZ10" s="164">
        <f t="shared" si="112"/>
        <v>0</v>
      </c>
      <c r="CA10" s="164">
        <f t="shared" si="112"/>
        <v>0</v>
      </c>
      <c r="CB10" s="164">
        <f t="shared" si="112"/>
        <v>0</v>
      </c>
      <c r="CC10" s="164">
        <f t="shared" si="112"/>
        <v>0</v>
      </c>
      <c r="CD10" s="164">
        <f t="shared" si="112"/>
        <v>0</v>
      </c>
      <c r="CE10" s="164">
        <f t="shared" si="112"/>
        <v>0</v>
      </c>
      <c r="CF10" s="164">
        <f t="shared" si="112"/>
        <v>0</v>
      </c>
      <c r="CG10" s="164">
        <f t="shared" si="112"/>
        <v>0</v>
      </c>
      <c r="CH10" s="164">
        <f t="shared" si="112"/>
        <v>0</v>
      </c>
      <c r="CI10" s="164">
        <f t="shared" si="112"/>
        <v>0</v>
      </c>
      <c r="CJ10" s="164">
        <f t="shared" si="112"/>
        <v>0</v>
      </c>
      <c r="CK10" s="164">
        <f t="shared" si="112"/>
        <v>0</v>
      </c>
      <c r="CL10" s="164">
        <f t="shared" si="112"/>
        <v>0</v>
      </c>
      <c r="CM10" s="164">
        <f t="shared" si="112"/>
        <v>0</v>
      </c>
      <c r="CN10" s="164">
        <f t="shared" si="112"/>
        <v>0</v>
      </c>
      <c r="CO10" s="164">
        <f t="shared" si="112"/>
        <v>0</v>
      </c>
      <c r="CP10" s="164">
        <f t="shared" si="112"/>
        <v>0</v>
      </c>
      <c r="CQ10" s="164">
        <f t="shared" si="112"/>
        <v>0</v>
      </c>
      <c r="CR10" s="165">
        <f t="shared" si="112"/>
        <v>0</v>
      </c>
      <c r="CS10" s="163">
        <f t="shared" si="112"/>
        <v>0</v>
      </c>
      <c r="CT10" s="164">
        <f t="shared" si="112"/>
        <v>0</v>
      </c>
      <c r="CU10" s="164">
        <f t="shared" si="112"/>
        <v>0</v>
      </c>
      <c r="CV10" s="164">
        <f t="shared" si="112"/>
        <v>0</v>
      </c>
      <c r="CW10" s="164">
        <f t="shared" si="112"/>
        <v>0</v>
      </c>
      <c r="CX10" s="164">
        <f t="shared" si="112"/>
        <v>0</v>
      </c>
      <c r="CY10" s="164">
        <f t="shared" si="112"/>
        <v>0</v>
      </c>
      <c r="CZ10" s="164">
        <f t="shared" si="112"/>
        <v>0</v>
      </c>
      <c r="DA10" s="164">
        <f t="shared" si="112"/>
        <v>0</v>
      </c>
      <c r="DB10" s="164">
        <f t="shared" si="112"/>
        <v>0</v>
      </c>
      <c r="DC10" s="164">
        <f t="shared" si="112"/>
        <v>0</v>
      </c>
      <c r="DD10" s="164">
        <f t="shared" si="112"/>
        <v>0</v>
      </c>
      <c r="DE10" s="164">
        <f t="shared" si="112"/>
        <v>0</v>
      </c>
      <c r="DF10" s="164">
        <f t="shared" si="112"/>
        <v>0</v>
      </c>
      <c r="DG10" s="164">
        <f t="shared" si="112"/>
        <v>0</v>
      </c>
      <c r="DH10" s="164">
        <f t="shared" si="112"/>
        <v>0</v>
      </c>
      <c r="DI10" s="164">
        <f t="shared" si="112"/>
        <v>0</v>
      </c>
      <c r="DJ10" s="164">
        <f t="shared" si="112"/>
        <v>0</v>
      </c>
      <c r="DK10" s="164">
        <f t="shared" si="112"/>
        <v>0</v>
      </c>
      <c r="DL10" s="164">
        <f t="shared" si="112"/>
        <v>0</v>
      </c>
      <c r="DM10" s="164">
        <f t="shared" si="112"/>
        <v>0</v>
      </c>
      <c r="DN10" s="164">
        <f t="shared" si="112"/>
        <v>0</v>
      </c>
      <c r="DO10" s="164">
        <f t="shared" si="112"/>
        <v>0</v>
      </c>
      <c r="DP10" s="164">
        <f t="shared" si="112"/>
        <v>0</v>
      </c>
      <c r="DQ10" s="164">
        <f t="shared" si="112"/>
        <v>0</v>
      </c>
      <c r="DR10" s="164">
        <f t="shared" si="112"/>
        <v>0</v>
      </c>
      <c r="DS10" s="164">
        <f t="shared" si="112"/>
        <v>0</v>
      </c>
      <c r="DT10" s="164">
        <f t="shared" si="112"/>
        <v>0</v>
      </c>
      <c r="DU10" s="164">
        <f t="shared" si="112"/>
        <v>0</v>
      </c>
      <c r="DV10" s="165">
        <f t="shared" si="112"/>
        <v>0</v>
      </c>
      <c r="DW10" s="163">
        <f t="shared" si="112"/>
        <v>0</v>
      </c>
      <c r="DX10" s="164">
        <f t="shared" si="112"/>
        <v>0</v>
      </c>
      <c r="DY10" s="164">
        <f t="shared" si="112"/>
        <v>0</v>
      </c>
      <c r="DZ10" s="164">
        <f t="shared" si="112"/>
        <v>0</v>
      </c>
      <c r="EA10" s="164">
        <f t="shared" si="112"/>
        <v>0</v>
      </c>
      <c r="EB10" s="164">
        <f t="shared" si="112"/>
        <v>0</v>
      </c>
      <c r="EC10" s="164">
        <f t="shared" si="112"/>
        <v>0</v>
      </c>
      <c r="ED10" s="164">
        <f t="shared" ref="ED10:GO11" si="113">IF(ED6=0,0,1)</f>
        <v>0</v>
      </c>
      <c r="EE10" s="164">
        <f t="shared" si="113"/>
        <v>0</v>
      </c>
      <c r="EF10" s="164">
        <f t="shared" si="113"/>
        <v>0</v>
      </c>
      <c r="EG10" s="164">
        <f t="shared" si="113"/>
        <v>0</v>
      </c>
      <c r="EH10" s="164">
        <f t="shared" si="113"/>
        <v>0</v>
      </c>
      <c r="EI10" s="164">
        <f t="shared" si="113"/>
        <v>0</v>
      </c>
      <c r="EJ10" s="164">
        <f t="shared" si="113"/>
        <v>0</v>
      </c>
      <c r="EK10" s="164">
        <f t="shared" si="113"/>
        <v>0</v>
      </c>
      <c r="EL10" s="164">
        <f t="shared" si="113"/>
        <v>0</v>
      </c>
      <c r="EM10" s="164">
        <f t="shared" si="113"/>
        <v>0</v>
      </c>
      <c r="EN10" s="164">
        <f t="shared" si="113"/>
        <v>0</v>
      </c>
      <c r="EO10" s="164">
        <f t="shared" si="113"/>
        <v>0</v>
      </c>
      <c r="EP10" s="164">
        <f t="shared" si="113"/>
        <v>0</v>
      </c>
      <c r="EQ10" s="164">
        <f t="shared" si="113"/>
        <v>0</v>
      </c>
      <c r="ER10" s="164">
        <f t="shared" si="113"/>
        <v>0</v>
      </c>
      <c r="ES10" s="164">
        <f t="shared" si="113"/>
        <v>0</v>
      </c>
      <c r="ET10" s="164">
        <f t="shared" si="113"/>
        <v>0</v>
      </c>
      <c r="EU10" s="164">
        <f t="shared" si="113"/>
        <v>0</v>
      </c>
      <c r="EV10" s="164">
        <f t="shared" si="113"/>
        <v>0</v>
      </c>
      <c r="EW10" s="164">
        <f t="shared" si="113"/>
        <v>0</v>
      </c>
      <c r="EX10" s="164">
        <f t="shared" si="113"/>
        <v>0</v>
      </c>
      <c r="EY10" s="164">
        <f t="shared" si="113"/>
        <v>0</v>
      </c>
      <c r="EZ10" s="164">
        <f t="shared" si="113"/>
        <v>0</v>
      </c>
      <c r="FA10" s="165">
        <f t="shared" si="113"/>
        <v>0</v>
      </c>
      <c r="FB10" s="163">
        <f t="shared" si="113"/>
        <v>0</v>
      </c>
      <c r="FC10" s="164">
        <f t="shared" si="113"/>
        <v>0</v>
      </c>
      <c r="FD10" s="164">
        <f t="shared" si="113"/>
        <v>0</v>
      </c>
      <c r="FE10" s="164">
        <f t="shared" si="113"/>
        <v>0</v>
      </c>
      <c r="FF10" s="164">
        <f t="shared" si="113"/>
        <v>0</v>
      </c>
      <c r="FG10" s="164">
        <f t="shared" si="113"/>
        <v>0</v>
      </c>
      <c r="FH10" s="164">
        <f t="shared" si="113"/>
        <v>0</v>
      </c>
      <c r="FI10" s="164">
        <f t="shared" si="113"/>
        <v>0</v>
      </c>
      <c r="FJ10" s="164">
        <f>IF(FJ6=0,0,1)</f>
        <v>0</v>
      </c>
      <c r="FK10" s="164">
        <f t="shared" si="113"/>
        <v>0</v>
      </c>
      <c r="FL10" s="164">
        <f t="shared" si="113"/>
        <v>0</v>
      </c>
      <c r="FM10" s="164">
        <f t="shared" si="113"/>
        <v>0</v>
      </c>
      <c r="FN10" s="170">
        <f>IF($FM10+$FQ10&gt;0,IF(FN6=0,0,1),0)</f>
        <v>0</v>
      </c>
      <c r="FO10" s="164">
        <f>IF($FM10+$FQ10&gt;0,IF(FO6=0,0,1),0)</f>
        <v>0</v>
      </c>
      <c r="FP10" s="171">
        <f>IF($FM10+$FQ10&gt;0,IF(FP6=0,0,1),0)</f>
        <v>0</v>
      </c>
      <c r="FQ10" s="164">
        <f t="shared" si="113"/>
        <v>0</v>
      </c>
      <c r="FR10" s="164">
        <f t="shared" si="113"/>
        <v>0</v>
      </c>
      <c r="FS10" s="164">
        <f t="shared" si="113"/>
        <v>0</v>
      </c>
      <c r="FT10" s="164">
        <f t="shared" si="113"/>
        <v>0</v>
      </c>
      <c r="FU10" s="164">
        <f t="shared" si="113"/>
        <v>0</v>
      </c>
      <c r="FV10" s="164">
        <f t="shared" si="113"/>
        <v>0</v>
      </c>
      <c r="FW10" s="164">
        <f t="shared" si="113"/>
        <v>0</v>
      </c>
      <c r="FX10" s="164">
        <f t="shared" si="113"/>
        <v>0</v>
      </c>
      <c r="FY10" s="164">
        <f t="shared" si="113"/>
        <v>0</v>
      </c>
      <c r="FZ10" s="164">
        <f t="shared" si="113"/>
        <v>0</v>
      </c>
      <c r="GA10" s="164">
        <f t="shared" si="113"/>
        <v>0</v>
      </c>
      <c r="GB10" s="164">
        <f t="shared" si="113"/>
        <v>0</v>
      </c>
      <c r="GC10" s="164">
        <f t="shared" si="113"/>
        <v>0</v>
      </c>
      <c r="GD10" s="164">
        <f t="shared" si="113"/>
        <v>0</v>
      </c>
      <c r="GE10" s="164">
        <f t="shared" si="113"/>
        <v>0</v>
      </c>
      <c r="GF10" s="165">
        <f t="shared" si="113"/>
        <v>0</v>
      </c>
      <c r="GG10" s="163">
        <f t="shared" si="113"/>
        <v>0</v>
      </c>
      <c r="GH10" s="164">
        <f t="shared" si="113"/>
        <v>0</v>
      </c>
      <c r="GI10" s="164">
        <f t="shared" si="113"/>
        <v>0</v>
      </c>
      <c r="GJ10" s="164">
        <f t="shared" si="113"/>
        <v>0</v>
      </c>
      <c r="GK10" s="164">
        <f t="shared" si="113"/>
        <v>0</v>
      </c>
      <c r="GL10" s="164">
        <f t="shared" si="113"/>
        <v>0</v>
      </c>
      <c r="GM10" s="164">
        <f t="shared" si="113"/>
        <v>0</v>
      </c>
      <c r="GN10" s="164">
        <f t="shared" si="113"/>
        <v>0</v>
      </c>
      <c r="GO10" s="164">
        <f t="shared" si="113"/>
        <v>0</v>
      </c>
      <c r="GP10" s="164">
        <f t="shared" ref="GP10:JA11" si="114">IF(GP6=0,0,1)</f>
        <v>0</v>
      </c>
      <c r="GQ10" s="164">
        <f t="shared" si="114"/>
        <v>0</v>
      </c>
      <c r="GR10" s="164">
        <f t="shared" si="114"/>
        <v>0</v>
      </c>
      <c r="GS10" s="164">
        <f t="shared" si="114"/>
        <v>0</v>
      </c>
      <c r="GT10" s="164">
        <f t="shared" si="114"/>
        <v>0</v>
      </c>
      <c r="GU10" s="164">
        <f t="shared" si="114"/>
        <v>0</v>
      </c>
      <c r="GV10" s="164">
        <f t="shared" si="114"/>
        <v>0</v>
      </c>
      <c r="GW10" s="164">
        <f t="shared" si="114"/>
        <v>0</v>
      </c>
      <c r="GX10" s="164">
        <f t="shared" si="114"/>
        <v>0</v>
      </c>
      <c r="GY10" s="164">
        <f t="shared" si="114"/>
        <v>0</v>
      </c>
      <c r="GZ10" s="164">
        <f t="shared" si="114"/>
        <v>0</v>
      </c>
      <c r="HA10" s="164">
        <f t="shared" si="114"/>
        <v>0</v>
      </c>
      <c r="HB10" s="164">
        <f t="shared" si="114"/>
        <v>0</v>
      </c>
      <c r="HC10" s="164">
        <f t="shared" si="114"/>
        <v>0</v>
      </c>
      <c r="HD10" s="164">
        <f t="shared" si="114"/>
        <v>0</v>
      </c>
      <c r="HE10" s="164">
        <f t="shared" si="114"/>
        <v>0</v>
      </c>
      <c r="HF10" s="164">
        <f t="shared" si="114"/>
        <v>0</v>
      </c>
      <c r="HG10" s="164">
        <f t="shared" si="114"/>
        <v>0</v>
      </c>
      <c r="HH10" s="164">
        <f t="shared" si="114"/>
        <v>0</v>
      </c>
      <c r="HI10" s="164">
        <f t="shared" si="114"/>
        <v>0</v>
      </c>
      <c r="HJ10" s="165">
        <f t="shared" si="114"/>
        <v>0</v>
      </c>
      <c r="HK10" s="163">
        <f t="shared" si="114"/>
        <v>0</v>
      </c>
      <c r="HL10" s="164">
        <f t="shared" si="114"/>
        <v>0</v>
      </c>
      <c r="HM10" s="164">
        <f t="shared" si="114"/>
        <v>0</v>
      </c>
      <c r="HN10" s="164">
        <f t="shared" si="114"/>
        <v>0</v>
      </c>
      <c r="HO10" s="164">
        <f t="shared" si="114"/>
        <v>0</v>
      </c>
      <c r="HP10" s="164">
        <f t="shared" si="114"/>
        <v>0</v>
      </c>
      <c r="HQ10" s="164">
        <f t="shared" si="114"/>
        <v>0</v>
      </c>
      <c r="HR10" s="164">
        <f t="shared" si="114"/>
        <v>0</v>
      </c>
      <c r="HS10" s="164">
        <f t="shared" si="114"/>
        <v>0</v>
      </c>
      <c r="HT10" s="164">
        <f t="shared" si="114"/>
        <v>0</v>
      </c>
      <c r="HU10" s="164">
        <f t="shared" si="114"/>
        <v>0</v>
      </c>
      <c r="HV10" s="164">
        <f t="shared" si="114"/>
        <v>0</v>
      </c>
      <c r="HW10" s="164">
        <f t="shared" si="114"/>
        <v>0</v>
      </c>
      <c r="HX10" s="164">
        <f t="shared" si="114"/>
        <v>0</v>
      </c>
      <c r="HY10" s="164">
        <f t="shared" si="114"/>
        <v>0</v>
      </c>
      <c r="HZ10" s="164">
        <f t="shared" si="114"/>
        <v>0</v>
      </c>
      <c r="IA10" s="164">
        <f t="shared" si="114"/>
        <v>0</v>
      </c>
      <c r="IB10" s="164">
        <f t="shared" si="114"/>
        <v>0</v>
      </c>
      <c r="IC10" s="164">
        <f t="shared" si="114"/>
        <v>0</v>
      </c>
      <c r="ID10" s="164">
        <f t="shared" si="114"/>
        <v>0</v>
      </c>
      <c r="IE10" s="164">
        <f t="shared" si="114"/>
        <v>0</v>
      </c>
      <c r="IF10" s="164">
        <f t="shared" si="114"/>
        <v>0</v>
      </c>
      <c r="IG10" s="164">
        <f t="shared" si="114"/>
        <v>0</v>
      </c>
      <c r="IH10" s="164">
        <f t="shared" si="114"/>
        <v>0</v>
      </c>
      <c r="II10" s="164">
        <f t="shared" si="114"/>
        <v>0</v>
      </c>
      <c r="IJ10" s="164">
        <f t="shared" si="114"/>
        <v>0</v>
      </c>
      <c r="IK10" s="164">
        <f t="shared" si="114"/>
        <v>0</v>
      </c>
      <c r="IL10" s="164">
        <f t="shared" si="114"/>
        <v>0</v>
      </c>
      <c r="IM10" s="164">
        <f t="shared" si="114"/>
        <v>0</v>
      </c>
      <c r="IN10" s="164">
        <f t="shared" si="114"/>
        <v>0</v>
      </c>
      <c r="IO10" s="165">
        <f t="shared" si="114"/>
        <v>0</v>
      </c>
      <c r="IP10" s="163">
        <f t="shared" si="114"/>
        <v>0</v>
      </c>
      <c r="IQ10" s="164">
        <f t="shared" si="114"/>
        <v>0</v>
      </c>
      <c r="IR10" s="164">
        <f t="shared" si="114"/>
        <v>0</v>
      </c>
      <c r="IS10" s="164">
        <f t="shared" si="114"/>
        <v>0</v>
      </c>
      <c r="IT10" s="164">
        <f t="shared" si="114"/>
        <v>0</v>
      </c>
      <c r="IU10" s="164">
        <f t="shared" si="114"/>
        <v>0</v>
      </c>
      <c r="IV10" s="164">
        <f t="shared" si="114"/>
        <v>0</v>
      </c>
      <c r="IW10" s="164">
        <f t="shared" si="114"/>
        <v>0</v>
      </c>
      <c r="IX10" s="164">
        <f t="shared" si="114"/>
        <v>0</v>
      </c>
      <c r="IY10" s="164">
        <f t="shared" si="114"/>
        <v>0</v>
      </c>
      <c r="IZ10" s="164">
        <f t="shared" si="114"/>
        <v>0</v>
      </c>
      <c r="JA10" s="164">
        <f t="shared" si="114"/>
        <v>0</v>
      </c>
      <c r="JB10" s="164">
        <f t="shared" ref="JB10:LM11" si="115">IF(JB6=0,0,1)</f>
        <v>0</v>
      </c>
      <c r="JC10" s="164">
        <f t="shared" si="115"/>
        <v>0</v>
      </c>
      <c r="JD10" s="164">
        <f t="shared" si="115"/>
        <v>0</v>
      </c>
      <c r="JE10" s="164">
        <f t="shared" si="115"/>
        <v>0</v>
      </c>
      <c r="JF10" s="164">
        <f t="shared" si="115"/>
        <v>0</v>
      </c>
      <c r="JG10" s="164">
        <f t="shared" si="115"/>
        <v>0</v>
      </c>
      <c r="JH10" s="164">
        <f t="shared" si="115"/>
        <v>0</v>
      </c>
      <c r="JI10" s="164">
        <f t="shared" si="115"/>
        <v>0</v>
      </c>
      <c r="JJ10" s="164">
        <f t="shared" si="115"/>
        <v>0</v>
      </c>
      <c r="JK10" s="164">
        <f t="shared" si="115"/>
        <v>0</v>
      </c>
      <c r="JL10" s="164">
        <f t="shared" si="115"/>
        <v>0</v>
      </c>
      <c r="JM10" s="164">
        <f t="shared" si="115"/>
        <v>0</v>
      </c>
      <c r="JN10" s="164">
        <f t="shared" si="115"/>
        <v>0</v>
      </c>
      <c r="JO10" s="164">
        <f t="shared" si="115"/>
        <v>0</v>
      </c>
      <c r="JP10" s="164">
        <f t="shared" si="115"/>
        <v>0</v>
      </c>
      <c r="JQ10" s="164">
        <f t="shared" si="115"/>
        <v>0</v>
      </c>
      <c r="JR10" s="164">
        <f t="shared" si="115"/>
        <v>0</v>
      </c>
      <c r="JS10" s="165">
        <f t="shared" si="115"/>
        <v>0</v>
      </c>
      <c r="JT10" s="163">
        <f t="shared" si="115"/>
        <v>0</v>
      </c>
      <c r="JU10" s="164">
        <f t="shared" si="115"/>
        <v>0</v>
      </c>
      <c r="JV10" s="164">
        <f t="shared" si="115"/>
        <v>0</v>
      </c>
      <c r="JW10" s="164">
        <f t="shared" si="115"/>
        <v>0</v>
      </c>
      <c r="JX10" s="164">
        <f t="shared" si="115"/>
        <v>0</v>
      </c>
      <c r="JY10" s="164">
        <f t="shared" si="115"/>
        <v>0</v>
      </c>
      <c r="JZ10" s="164">
        <f t="shared" si="115"/>
        <v>0</v>
      </c>
      <c r="KA10" s="164">
        <f t="shared" si="115"/>
        <v>0</v>
      </c>
      <c r="KB10" s="164">
        <f t="shared" si="115"/>
        <v>0</v>
      </c>
      <c r="KC10" s="164">
        <f t="shared" si="115"/>
        <v>0</v>
      </c>
      <c r="KD10" s="164">
        <f t="shared" si="115"/>
        <v>0</v>
      </c>
      <c r="KE10" s="164">
        <f t="shared" si="115"/>
        <v>0</v>
      </c>
      <c r="KF10" s="164">
        <f t="shared" si="115"/>
        <v>0</v>
      </c>
      <c r="KG10" s="164">
        <f t="shared" si="115"/>
        <v>0</v>
      </c>
      <c r="KH10" s="164">
        <f t="shared" si="115"/>
        <v>0</v>
      </c>
      <c r="KI10" s="164">
        <f t="shared" si="115"/>
        <v>0</v>
      </c>
      <c r="KJ10" s="164">
        <f t="shared" si="115"/>
        <v>0</v>
      </c>
      <c r="KK10" s="164">
        <f t="shared" si="115"/>
        <v>0</v>
      </c>
      <c r="KL10" s="164">
        <f t="shared" si="115"/>
        <v>0</v>
      </c>
      <c r="KM10" s="164">
        <f t="shared" si="115"/>
        <v>0</v>
      </c>
      <c r="KN10" s="164">
        <f t="shared" si="115"/>
        <v>0</v>
      </c>
      <c r="KO10" s="164">
        <f t="shared" si="115"/>
        <v>0</v>
      </c>
      <c r="KP10" s="164">
        <f t="shared" si="115"/>
        <v>0</v>
      </c>
      <c r="KQ10" s="164">
        <f t="shared" si="115"/>
        <v>0</v>
      </c>
      <c r="KR10" s="164">
        <f t="shared" si="115"/>
        <v>0</v>
      </c>
      <c r="KS10" s="164">
        <f t="shared" si="115"/>
        <v>0</v>
      </c>
      <c r="KT10" s="164">
        <f t="shared" si="115"/>
        <v>0</v>
      </c>
      <c r="KU10" s="164">
        <f>IF(KU6=0,0,1)</f>
        <v>0</v>
      </c>
      <c r="KV10" s="170">
        <f>IF($KU10+$LB10&gt;0,IF(KV6=0,0,1),0)</f>
        <v>0</v>
      </c>
      <c r="KW10" s="164">
        <f t="shared" ref="KW10:LA11" si="116">IF($KU10+$LB10&gt;0,IF(KW6=0,0,1),0)</f>
        <v>0</v>
      </c>
      <c r="KX10" s="165">
        <f t="shared" si="116"/>
        <v>0</v>
      </c>
      <c r="KY10" s="163">
        <f t="shared" si="116"/>
        <v>0</v>
      </c>
      <c r="KZ10" s="164">
        <f t="shared" si="116"/>
        <v>0</v>
      </c>
      <c r="LA10" s="171">
        <f t="shared" si="116"/>
        <v>0</v>
      </c>
      <c r="LB10" s="164">
        <f t="shared" si="115"/>
        <v>0</v>
      </c>
      <c r="LC10" s="164">
        <f t="shared" si="115"/>
        <v>0</v>
      </c>
      <c r="LD10" s="164">
        <f t="shared" si="115"/>
        <v>0</v>
      </c>
      <c r="LE10" s="164">
        <f t="shared" si="115"/>
        <v>0</v>
      </c>
      <c r="LF10" s="164">
        <f t="shared" si="115"/>
        <v>0</v>
      </c>
      <c r="LG10" s="164">
        <f t="shared" si="115"/>
        <v>0</v>
      </c>
      <c r="LH10" s="164">
        <f t="shared" si="115"/>
        <v>0</v>
      </c>
      <c r="LI10" s="164">
        <f t="shared" si="115"/>
        <v>0</v>
      </c>
      <c r="LJ10" s="164">
        <f t="shared" si="115"/>
        <v>0</v>
      </c>
      <c r="LK10" s="164">
        <f t="shared" si="115"/>
        <v>0</v>
      </c>
      <c r="LL10" s="164">
        <f t="shared" si="115"/>
        <v>0</v>
      </c>
      <c r="LM10" s="164">
        <f t="shared" si="115"/>
        <v>0</v>
      </c>
      <c r="LN10" s="164">
        <f t="shared" ref="LN10:NY11" si="117">IF(LN6=0,0,1)</f>
        <v>0</v>
      </c>
      <c r="LO10" s="164">
        <f t="shared" si="117"/>
        <v>0</v>
      </c>
      <c r="LP10" s="164">
        <f t="shared" si="117"/>
        <v>0</v>
      </c>
      <c r="LQ10" s="164">
        <f t="shared" si="117"/>
        <v>0</v>
      </c>
      <c r="LR10" s="164">
        <f t="shared" si="117"/>
        <v>0</v>
      </c>
      <c r="LS10" s="164">
        <f t="shared" si="117"/>
        <v>0</v>
      </c>
      <c r="LT10" s="164">
        <f t="shared" si="117"/>
        <v>0</v>
      </c>
      <c r="LU10" s="164">
        <f t="shared" si="117"/>
        <v>0</v>
      </c>
      <c r="LV10" s="164">
        <f t="shared" si="117"/>
        <v>0</v>
      </c>
      <c r="LW10" s="164">
        <f t="shared" si="117"/>
        <v>0</v>
      </c>
      <c r="LX10" s="164">
        <f t="shared" si="117"/>
        <v>0</v>
      </c>
      <c r="LY10" s="164">
        <f t="shared" si="117"/>
        <v>0</v>
      </c>
      <c r="LZ10" s="164">
        <f t="shared" si="117"/>
        <v>0</v>
      </c>
      <c r="MA10" s="164">
        <f t="shared" si="117"/>
        <v>0</v>
      </c>
      <c r="MB10" s="164">
        <f t="shared" si="117"/>
        <v>0</v>
      </c>
      <c r="MC10" s="165">
        <f t="shared" si="117"/>
        <v>0</v>
      </c>
      <c r="MD10" s="163">
        <f t="shared" si="117"/>
        <v>0</v>
      </c>
      <c r="ME10" s="164">
        <f t="shared" si="117"/>
        <v>0</v>
      </c>
      <c r="MF10" s="164">
        <f t="shared" si="117"/>
        <v>0</v>
      </c>
      <c r="MG10" s="164">
        <f t="shared" si="117"/>
        <v>0</v>
      </c>
      <c r="MH10" s="164">
        <f t="shared" si="117"/>
        <v>0</v>
      </c>
      <c r="MI10" s="164">
        <f t="shared" si="117"/>
        <v>0</v>
      </c>
      <c r="MJ10" s="164">
        <f t="shared" si="117"/>
        <v>0</v>
      </c>
      <c r="MK10" s="164">
        <f t="shared" si="117"/>
        <v>0</v>
      </c>
      <c r="ML10" s="164">
        <f t="shared" si="117"/>
        <v>0</v>
      </c>
      <c r="MM10" s="164">
        <f t="shared" si="117"/>
        <v>0</v>
      </c>
      <c r="MN10" s="164">
        <f t="shared" si="117"/>
        <v>0</v>
      </c>
      <c r="MO10" s="164">
        <f t="shared" si="117"/>
        <v>0</v>
      </c>
      <c r="MP10" s="164">
        <f t="shared" si="117"/>
        <v>0</v>
      </c>
      <c r="MQ10" s="164">
        <f t="shared" si="117"/>
        <v>0</v>
      </c>
      <c r="MR10" s="164">
        <f t="shared" si="117"/>
        <v>0</v>
      </c>
      <c r="MS10" s="164">
        <f t="shared" si="117"/>
        <v>0</v>
      </c>
      <c r="MT10" s="164">
        <f t="shared" si="117"/>
        <v>0</v>
      </c>
      <c r="MU10" s="164">
        <f t="shared" si="117"/>
        <v>0</v>
      </c>
      <c r="MV10" s="164">
        <f t="shared" si="117"/>
        <v>0</v>
      </c>
      <c r="MW10" s="164">
        <f t="shared" si="117"/>
        <v>0</v>
      </c>
      <c r="MX10" s="164">
        <f t="shared" si="117"/>
        <v>0</v>
      </c>
      <c r="MY10" s="164">
        <f t="shared" si="117"/>
        <v>0</v>
      </c>
      <c r="MZ10" s="164">
        <f t="shared" si="117"/>
        <v>0</v>
      </c>
      <c r="NA10" s="164">
        <f t="shared" si="117"/>
        <v>0</v>
      </c>
      <c r="NB10" s="164">
        <f t="shared" si="117"/>
        <v>0</v>
      </c>
      <c r="NC10" s="164">
        <f t="shared" si="117"/>
        <v>0</v>
      </c>
      <c r="ND10" s="164">
        <f t="shared" si="117"/>
        <v>0</v>
      </c>
      <c r="NE10" s="164">
        <f t="shared" si="117"/>
        <v>0</v>
      </c>
      <c r="NF10" s="165">
        <f t="shared" si="117"/>
        <v>1</v>
      </c>
      <c r="NG10" s="163">
        <f t="shared" si="117"/>
        <v>0</v>
      </c>
      <c r="NH10" s="164">
        <f t="shared" si="117"/>
        <v>0</v>
      </c>
      <c r="NI10" s="164">
        <f t="shared" si="117"/>
        <v>0</v>
      </c>
      <c r="NJ10" s="164">
        <f t="shared" si="117"/>
        <v>0</v>
      </c>
      <c r="NK10" s="164">
        <f t="shared" si="117"/>
        <v>0</v>
      </c>
      <c r="NL10" s="164">
        <f t="shared" si="117"/>
        <v>0</v>
      </c>
      <c r="NM10" s="164">
        <f t="shared" si="117"/>
        <v>0</v>
      </c>
      <c r="NN10" s="164">
        <f t="shared" si="117"/>
        <v>0</v>
      </c>
      <c r="NO10" s="164">
        <f t="shared" si="117"/>
        <v>0</v>
      </c>
      <c r="NP10" s="164">
        <f t="shared" si="117"/>
        <v>0</v>
      </c>
      <c r="NQ10" s="164">
        <f t="shared" si="117"/>
        <v>0</v>
      </c>
      <c r="NR10" s="164">
        <f t="shared" si="117"/>
        <v>0</v>
      </c>
      <c r="NS10" s="164">
        <f t="shared" si="117"/>
        <v>0</v>
      </c>
      <c r="NT10" s="164">
        <f t="shared" si="117"/>
        <v>0</v>
      </c>
      <c r="NU10" s="164">
        <f t="shared" si="117"/>
        <v>0</v>
      </c>
      <c r="NV10" s="164">
        <f t="shared" si="117"/>
        <v>0</v>
      </c>
      <c r="NW10" s="164">
        <f t="shared" si="117"/>
        <v>0</v>
      </c>
      <c r="NX10" s="164">
        <f t="shared" si="117"/>
        <v>0</v>
      </c>
      <c r="NY10" s="164">
        <f t="shared" si="117"/>
        <v>0</v>
      </c>
      <c r="NZ10" s="164">
        <f t="shared" ref="NZ10:OK11" si="118">IF(NZ6=0,0,1)</f>
        <v>0</v>
      </c>
      <c r="OA10" s="164">
        <f t="shared" si="118"/>
        <v>0</v>
      </c>
      <c r="OB10" s="164">
        <f t="shared" si="118"/>
        <v>0</v>
      </c>
      <c r="OC10" s="164">
        <f t="shared" si="118"/>
        <v>0</v>
      </c>
      <c r="OD10" s="164">
        <f t="shared" si="118"/>
        <v>0</v>
      </c>
      <c r="OE10" s="164">
        <f t="shared" si="118"/>
        <v>0</v>
      </c>
      <c r="OF10" s="164">
        <f t="shared" si="118"/>
        <v>0</v>
      </c>
      <c r="OG10" s="164">
        <f t="shared" si="118"/>
        <v>0</v>
      </c>
      <c r="OH10" s="164">
        <f t="shared" si="118"/>
        <v>0</v>
      </c>
      <c r="OI10" s="164">
        <f t="shared" si="118"/>
        <v>0</v>
      </c>
      <c r="OJ10" s="164">
        <f t="shared" si="118"/>
        <v>0</v>
      </c>
      <c r="OK10" s="165">
        <f t="shared" si="118"/>
        <v>0</v>
      </c>
      <c r="OL10" s="156" t="s">
        <v>163</v>
      </c>
      <c r="OM10" s="156">
        <f>COUNTIF(E10:OK10,1)</f>
        <v>1</v>
      </c>
      <c r="ON10" s="188" t="s">
        <v>164</v>
      </c>
    </row>
    <row r="11" spans="2:404" ht="13.5" customHeight="1">
      <c r="B11" s="178" t="s">
        <v>161</v>
      </c>
      <c r="C11" s="179"/>
      <c r="D11" s="180"/>
      <c r="E11" s="219">
        <f>IF(E7=0,0,1)</f>
        <v>0</v>
      </c>
      <c r="F11" s="156">
        <f t="shared" si="111"/>
        <v>0</v>
      </c>
      <c r="G11" s="156">
        <f t="shared" si="111"/>
        <v>0</v>
      </c>
      <c r="H11" s="156">
        <f t="shared" si="111"/>
        <v>0</v>
      </c>
      <c r="I11" s="156">
        <f t="shared" si="111"/>
        <v>0</v>
      </c>
      <c r="J11" s="156">
        <f t="shared" si="111"/>
        <v>0</v>
      </c>
      <c r="K11" s="156">
        <f t="shared" si="111"/>
        <v>0</v>
      </c>
      <c r="L11" s="156">
        <f t="shared" si="111"/>
        <v>0</v>
      </c>
      <c r="M11" s="156">
        <f t="shared" si="111"/>
        <v>0</v>
      </c>
      <c r="N11" s="156">
        <f t="shared" si="111"/>
        <v>0</v>
      </c>
      <c r="O11" s="156">
        <f t="shared" si="111"/>
        <v>0</v>
      </c>
      <c r="P11" s="156">
        <f t="shared" si="111"/>
        <v>0</v>
      </c>
      <c r="Q11" s="156">
        <f t="shared" si="111"/>
        <v>0</v>
      </c>
      <c r="R11" s="156">
        <f t="shared" si="111"/>
        <v>0</v>
      </c>
      <c r="S11" s="156">
        <f t="shared" si="111"/>
        <v>0</v>
      </c>
      <c r="T11" s="156">
        <f t="shared" si="111"/>
        <v>0</v>
      </c>
      <c r="U11" s="156">
        <f t="shared" si="111"/>
        <v>0</v>
      </c>
      <c r="V11" s="156">
        <f t="shared" si="111"/>
        <v>0</v>
      </c>
      <c r="W11" s="156">
        <f t="shared" si="111"/>
        <v>0</v>
      </c>
      <c r="X11" s="156">
        <f t="shared" si="111"/>
        <v>0</v>
      </c>
      <c r="Y11" s="156">
        <f t="shared" si="111"/>
        <v>0</v>
      </c>
      <c r="Z11" s="156">
        <f t="shared" si="111"/>
        <v>0</v>
      </c>
      <c r="AA11" s="156">
        <f t="shared" si="111"/>
        <v>0</v>
      </c>
      <c r="AB11" s="156">
        <f t="shared" si="111"/>
        <v>0</v>
      </c>
      <c r="AC11" s="156">
        <f t="shared" si="111"/>
        <v>0</v>
      </c>
      <c r="AD11" s="156">
        <f t="shared" si="111"/>
        <v>0</v>
      </c>
      <c r="AE11" s="156">
        <f t="shared" si="111"/>
        <v>0</v>
      </c>
      <c r="AF11" s="156">
        <f t="shared" si="111"/>
        <v>0</v>
      </c>
      <c r="AG11" s="156">
        <f t="shared" si="111"/>
        <v>0</v>
      </c>
      <c r="AH11" s="156">
        <f t="shared" si="111"/>
        <v>0</v>
      </c>
      <c r="AI11" s="220">
        <f t="shared" si="111"/>
        <v>0</v>
      </c>
      <c r="AJ11" s="219">
        <f t="shared" si="111"/>
        <v>0</v>
      </c>
      <c r="AK11" s="156">
        <f t="shared" si="111"/>
        <v>0</v>
      </c>
      <c r="AL11" s="156">
        <f t="shared" si="111"/>
        <v>0</v>
      </c>
      <c r="AM11" s="156">
        <f t="shared" si="111"/>
        <v>0</v>
      </c>
      <c r="AN11" s="156">
        <f t="shared" si="111"/>
        <v>0</v>
      </c>
      <c r="AO11" s="156">
        <f t="shared" si="111"/>
        <v>0</v>
      </c>
      <c r="AP11" s="156">
        <f t="shared" si="111"/>
        <v>0</v>
      </c>
      <c r="AQ11" s="156">
        <f t="shared" si="111"/>
        <v>0</v>
      </c>
      <c r="AR11" s="156">
        <f t="shared" si="111"/>
        <v>0</v>
      </c>
      <c r="AS11" s="156">
        <f t="shared" si="111"/>
        <v>0</v>
      </c>
      <c r="AT11" s="156">
        <f t="shared" si="111"/>
        <v>0</v>
      </c>
      <c r="AU11" s="156">
        <f t="shared" si="111"/>
        <v>0</v>
      </c>
      <c r="AV11" s="156">
        <f t="shared" si="111"/>
        <v>0</v>
      </c>
      <c r="AW11" s="156">
        <f t="shared" si="111"/>
        <v>0</v>
      </c>
      <c r="AX11" s="156">
        <f t="shared" si="111"/>
        <v>0</v>
      </c>
      <c r="AY11" s="156">
        <f t="shared" si="111"/>
        <v>0</v>
      </c>
      <c r="AZ11" s="156">
        <f t="shared" si="111"/>
        <v>0</v>
      </c>
      <c r="BA11" s="156">
        <f t="shared" si="111"/>
        <v>0</v>
      </c>
      <c r="BB11" s="156">
        <f t="shared" si="111"/>
        <v>0</v>
      </c>
      <c r="BC11" s="156">
        <f t="shared" si="111"/>
        <v>0</v>
      </c>
      <c r="BD11" s="156">
        <f t="shared" si="111"/>
        <v>0</v>
      </c>
      <c r="BE11" s="156">
        <f t="shared" si="111"/>
        <v>0</v>
      </c>
      <c r="BF11" s="156">
        <f t="shared" si="111"/>
        <v>0</v>
      </c>
      <c r="BG11" s="156">
        <f t="shared" si="111"/>
        <v>0</v>
      </c>
      <c r="BH11" s="156">
        <f t="shared" si="111"/>
        <v>0</v>
      </c>
      <c r="BI11" s="156">
        <f t="shared" si="111"/>
        <v>0</v>
      </c>
      <c r="BJ11" s="156">
        <f t="shared" si="111"/>
        <v>0</v>
      </c>
      <c r="BK11" s="156">
        <f t="shared" si="111"/>
        <v>0</v>
      </c>
      <c r="BL11" s="156">
        <f t="shared" si="111"/>
        <v>0</v>
      </c>
      <c r="BM11" s="220">
        <f t="shared" si="111"/>
        <v>0</v>
      </c>
      <c r="BN11" s="156">
        <f t="shared" si="111"/>
        <v>0</v>
      </c>
      <c r="BO11" s="156">
        <f t="shared" si="111"/>
        <v>0</v>
      </c>
      <c r="BP11" s="156">
        <f t="shared" si="111"/>
        <v>0</v>
      </c>
      <c r="BQ11" s="156">
        <f t="shared" si="111"/>
        <v>0</v>
      </c>
      <c r="BR11" s="156">
        <f t="shared" si="112"/>
        <v>0</v>
      </c>
      <c r="BS11" s="156">
        <f t="shared" si="112"/>
        <v>0</v>
      </c>
      <c r="BT11" s="156">
        <f t="shared" si="112"/>
        <v>0</v>
      </c>
      <c r="BU11" s="156">
        <f t="shared" si="112"/>
        <v>0</v>
      </c>
      <c r="BV11" s="156">
        <f t="shared" si="112"/>
        <v>0</v>
      </c>
      <c r="BW11" s="156">
        <f t="shared" si="112"/>
        <v>0</v>
      </c>
      <c r="BX11" s="156">
        <f t="shared" si="112"/>
        <v>0</v>
      </c>
      <c r="BY11" s="156">
        <f t="shared" si="112"/>
        <v>0</v>
      </c>
      <c r="BZ11" s="156">
        <f t="shared" si="112"/>
        <v>0</v>
      </c>
      <c r="CA11" s="156">
        <f t="shared" si="112"/>
        <v>0</v>
      </c>
      <c r="CB11" s="156">
        <f t="shared" si="112"/>
        <v>0</v>
      </c>
      <c r="CC11" s="156">
        <f t="shared" si="112"/>
        <v>0</v>
      </c>
      <c r="CD11" s="156">
        <f t="shared" si="112"/>
        <v>0</v>
      </c>
      <c r="CE11" s="156">
        <f t="shared" si="112"/>
        <v>0</v>
      </c>
      <c r="CF11" s="156">
        <f t="shared" si="112"/>
        <v>0</v>
      </c>
      <c r="CG11" s="156">
        <f t="shared" si="112"/>
        <v>0</v>
      </c>
      <c r="CH11" s="156">
        <f t="shared" si="112"/>
        <v>0</v>
      </c>
      <c r="CI11" s="156">
        <f t="shared" si="112"/>
        <v>0</v>
      </c>
      <c r="CJ11" s="156">
        <f t="shared" si="112"/>
        <v>0</v>
      </c>
      <c r="CK11" s="156">
        <f t="shared" si="112"/>
        <v>0</v>
      </c>
      <c r="CL11" s="156">
        <f t="shared" si="112"/>
        <v>0</v>
      </c>
      <c r="CM11" s="156">
        <f t="shared" si="112"/>
        <v>0</v>
      </c>
      <c r="CN11" s="156">
        <f t="shared" si="112"/>
        <v>0</v>
      </c>
      <c r="CO11" s="156">
        <f t="shared" si="112"/>
        <v>0</v>
      </c>
      <c r="CP11" s="156">
        <f t="shared" si="112"/>
        <v>0</v>
      </c>
      <c r="CQ11" s="156">
        <f t="shared" si="112"/>
        <v>0</v>
      </c>
      <c r="CR11" s="220">
        <f t="shared" si="112"/>
        <v>0</v>
      </c>
      <c r="CS11" s="219">
        <f t="shared" si="112"/>
        <v>0</v>
      </c>
      <c r="CT11" s="156">
        <f t="shared" si="112"/>
        <v>0</v>
      </c>
      <c r="CU11" s="156">
        <f t="shared" si="112"/>
        <v>0</v>
      </c>
      <c r="CV11" s="156">
        <f t="shared" si="112"/>
        <v>0</v>
      </c>
      <c r="CW11" s="156">
        <f t="shared" si="112"/>
        <v>0</v>
      </c>
      <c r="CX11" s="156">
        <f t="shared" si="112"/>
        <v>0</v>
      </c>
      <c r="CY11" s="156">
        <f t="shared" si="112"/>
        <v>0</v>
      </c>
      <c r="CZ11" s="156">
        <f t="shared" si="112"/>
        <v>0</v>
      </c>
      <c r="DA11" s="156">
        <f t="shared" si="112"/>
        <v>0</v>
      </c>
      <c r="DB11" s="156">
        <f t="shared" si="112"/>
        <v>0</v>
      </c>
      <c r="DC11" s="156">
        <f t="shared" si="112"/>
        <v>0</v>
      </c>
      <c r="DD11" s="156">
        <f t="shared" si="112"/>
        <v>0</v>
      </c>
      <c r="DE11" s="156">
        <f t="shared" si="112"/>
        <v>0</v>
      </c>
      <c r="DF11" s="156">
        <f t="shared" si="112"/>
        <v>0</v>
      </c>
      <c r="DG11" s="156">
        <f t="shared" si="112"/>
        <v>0</v>
      </c>
      <c r="DH11" s="156">
        <f t="shared" si="112"/>
        <v>0</v>
      </c>
      <c r="DI11" s="156">
        <f t="shared" si="112"/>
        <v>0</v>
      </c>
      <c r="DJ11" s="156">
        <f t="shared" si="112"/>
        <v>0</v>
      </c>
      <c r="DK11" s="156">
        <f t="shared" si="112"/>
        <v>0</v>
      </c>
      <c r="DL11" s="156">
        <f t="shared" si="112"/>
        <v>0</v>
      </c>
      <c r="DM11" s="156">
        <f t="shared" si="112"/>
        <v>0</v>
      </c>
      <c r="DN11" s="156">
        <f t="shared" si="112"/>
        <v>0</v>
      </c>
      <c r="DO11" s="156">
        <f t="shared" si="112"/>
        <v>0</v>
      </c>
      <c r="DP11" s="156">
        <f t="shared" si="112"/>
        <v>0</v>
      </c>
      <c r="DQ11" s="156">
        <f t="shared" si="112"/>
        <v>0</v>
      </c>
      <c r="DR11" s="156">
        <f t="shared" si="112"/>
        <v>0</v>
      </c>
      <c r="DS11" s="156">
        <f t="shared" si="112"/>
        <v>0</v>
      </c>
      <c r="DT11" s="156">
        <f t="shared" si="112"/>
        <v>0</v>
      </c>
      <c r="DU11" s="156">
        <f t="shared" si="112"/>
        <v>0</v>
      </c>
      <c r="DV11" s="220">
        <f t="shared" si="112"/>
        <v>0</v>
      </c>
      <c r="DW11" s="219">
        <f t="shared" si="112"/>
        <v>0</v>
      </c>
      <c r="DX11" s="156">
        <f t="shared" si="112"/>
        <v>0</v>
      </c>
      <c r="DY11" s="156">
        <f t="shared" si="112"/>
        <v>0</v>
      </c>
      <c r="DZ11" s="156">
        <f t="shared" si="112"/>
        <v>0</v>
      </c>
      <c r="EA11" s="156">
        <f t="shared" si="112"/>
        <v>0</v>
      </c>
      <c r="EB11" s="156">
        <f t="shared" si="112"/>
        <v>0</v>
      </c>
      <c r="EC11" s="156">
        <f t="shared" si="112"/>
        <v>0</v>
      </c>
      <c r="ED11" s="156">
        <f t="shared" si="113"/>
        <v>0</v>
      </c>
      <c r="EE11" s="156">
        <f t="shared" si="113"/>
        <v>0</v>
      </c>
      <c r="EF11" s="156">
        <f t="shared" si="113"/>
        <v>0</v>
      </c>
      <c r="EG11" s="156">
        <f t="shared" si="113"/>
        <v>0</v>
      </c>
      <c r="EH11" s="156">
        <f t="shared" si="113"/>
        <v>0</v>
      </c>
      <c r="EI11" s="156">
        <f t="shared" si="113"/>
        <v>0</v>
      </c>
      <c r="EJ11" s="156">
        <f t="shared" si="113"/>
        <v>0</v>
      </c>
      <c r="EK11" s="156">
        <f t="shared" si="113"/>
        <v>0</v>
      </c>
      <c r="EL11" s="156">
        <f t="shared" si="113"/>
        <v>0</v>
      </c>
      <c r="EM11" s="156">
        <f t="shared" si="113"/>
        <v>0</v>
      </c>
      <c r="EN11" s="156">
        <f t="shared" si="113"/>
        <v>0</v>
      </c>
      <c r="EO11" s="156">
        <f t="shared" si="113"/>
        <v>0</v>
      </c>
      <c r="EP11" s="156">
        <f t="shared" si="113"/>
        <v>0</v>
      </c>
      <c r="EQ11" s="156">
        <f t="shared" si="113"/>
        <v>0</v>
      </c>
      <c r="ER11" s="156">
        <f t="shared" si="113"/>
        <v>0</v>
      </c>
      <c r="ES11" s="156">
        <f t="shared" si="113"/>
        <v>0</v>
      </c>
      <c r="ET11" s="156">
        <f t="shared" si="113"/>
        <v>0</v>
      </c>
      <c r="EU11" s="156">
        <f t="shared" si="113"/>
        <v>0</v>
      </c>
      <c r="EV11" s="156">
        <f t="shared" si="113"/>
        <v>0</v>
      </c>
      <c r="EW11" s="156">
        <f t="shared" si="113"/>
        <v>0</v>
      </c>
      <c r="EX11" s="156">
        <f t="shared" si="113"/>
        <v>0</v>
      </c>
      <c r="EY11" s="156">
        <f t="shared" si="113"/>
        <v>0</v>
      </c>
      <c r="EZ11" s="156">
        <f t="shared" si="113"/>
        <v>0</v>
      </c>
      <c r="FA11" s="220">
        <f t="shared" si="113"/>
        <v>0</v>
      </c>
      <c r="FB11" s="219">
        <f t="shared" si="113"/>
        <v>0</v>
      </c>
      <c r="FC11" s="156">
        <f t="shared" si="113"/>
        <v>0</v>
      </c>
      <c r="FD11" s="156">
        <f t="shared" si="113"/>
        <v>0</v>
      </c>
      <c r="FE11" s="156">
        <f t="shared" si="113"/>
        <v>0</v>
      </c>
      <c r="FF11" s="156">
        <f t="shared" si="113"/>
        <v>0</v>
      </c>
      <c r="FG11" s="156">
        <f t="shared" si="113"/>
        <v>0</v>
      </c>
      <c r="FH11" s="156">
        <f t="shared" si="113"/>
        <v>0</v>
      </c>
      <c r="FI11" s="156">
        <f t="shared" si="113"/>
        <v>0</v>
      </c>
      <c r="FJ11" s="156">
        <f t="shared" si="113"/>
        <v>0</v>
      </c>
      <c r="FK11" s="156">
        <f t="shared" si="113"/>
        <v>0</v>
      </c>
      <c r="FL11" s="156">
        <f t="shared" si="113"/>
        <v>0</v>
      </c>
      <c r="FM11" s="156">
        <f t="shared" si="113"/>
        <v>0</v>
      </c>
      <c r="FN11" s="221">
        <f>IF($FM11+$FQ11&gt;0,IF(FN7=0,0,1),0)</f>
        <v>0</v>
      </c>
      <c r="FO11" s="156">
        <f t="shared" ref="FO11" si="119">IF($FM11+$FQ11&gt;0,IF(FO7=0,0,1),0)</f>
        <v>0</v>
      </c>
      <c r="FP11" s="222">
        <f>IF($FM11+$FQ11&gt;0,IF(FP7=0,0,1),0)</f>
        <v>0</v>
      </c>
      <c r="FQ11" s="156">
        <f t="shared" si="113"/>
        <v>0</v>
      </c>
      <c r="FR11" s="156">
        <f t="shared" si="113"/>
        <v>0</v>
      </c>
      <c r="FS11" s="156">
        <f t="shared" si="113"/>
        <v>0</v>
      </c>
      <c r="FT11" s="156">
        <f t="shared" si="113"/>
        <v>0</v>
      </c>
      <c r="FU11" s="156">
        <f t="shared" si="113"/>
        <v>0</v>
      </c>
      <c r="FV11" s="156">
        <f t="shared" si="113"/>
        <v>0</v>
      </c>
      <c r="FW11" s="156">
        <f t="shared" si="113"/>
        <v>0</v>
      </c>
      <c r="FX11" s="156">
        <f t="shared" si="113"/>
        <v>0</v>
      </c>
      <c r="FY11" s="156">
        <f t="shared" si="113"/>
        <v>0</v>
      </c>
      <c r="FZ11" s="156">
        <f t="shared" si="113"/>
        <v>0</v>
      </c>
      <c r="GA11" s="156">
        <f t="shared" si="113"/>
        <v>0</v>
      </c>
      <c r="GB11" s="156">
        <f t="shared" si="113"/>
        <v>0</v>
      </c>
      <c r="GC11" s="156">
        <f t="shared" si="113"/>
        <v>0</v>
      </c>
      <c r="GD11" s="156">
        <f t="shared" si="113"/>
        <v>0</v>
      </c>
      <c r="GE11" s="156">
        <f t="shared" si="113"/>
        <v>0</v>
      </c>
      <c r="GF11" s="220">
        <f t="shared" si="113"/>
        <v>0</v>
      </c>
      <c r="GG11" s="219">
        <f t="shared" si="113"/>
        <v>0</v>
      </c>
      <c r="GH11" s="156">
        <f t="shared" si="113"/>
        <v>0</v>
      </c>
      <c r="GI11" s="156">
        <f t="shared" si="113"/>
        <v>0</v>
      </c>
      <c r="GJ11" s="156">
        <f t="shared" si="113"/>
        <v>0</v>
      </c>
      <c r="GK11" s="156">
        <f t="shared" si="113"/>
        <v>0</v>
      </c>
      <c r="GL11" s="156">
        <f t="shared" si="113"/>
        <v>0</v>
      </c>
      <c r="GM11" s="156">
        <f t="shared" si="113"/>
        <v>0</v>
      </c>
      <c r="GN11" s="156">
        <f t="shared" si="113"/>
        <v>0</v>
      </c>
      <c r="GO11" s="156">
        <f t="shared" si="113"/>
        <v>0</v>
      </c>
      <c r="GP11" s="156">
        <f t="shared" si="114"/>
        <v>0</v>
      </c>
      <c r="GQ11" s="156">
        <f t="shared" si="114"/>
        <v>0</v>
      </c>
      <c r="GR11" s="156">
        <f t="shared" si="114"/>
        <v>0</v>
      </c>
      <c r="GS11" s="156">
        <f t="shared" si="114"/>
        <v>0</v>
      </c>
      <c r="GT11" s="156">
        <f t="shared" si="114"/>
        <v>0</v>
      </c>
      <c r="GU11" s="156">
        <f t="shared" si="114"/>
        <v>0</v>
      </c>
      <c r="GV11" s="156">
        <f t="shared" si="114"/>
        <v>0</v>
      </c>
      <c r="GW11" s="156">
        <f t="shared" si="114"/>
        <v>0</v>
      </c>
      <c r="GX11" s="156">
        <f t="shared" si="114"/>
        <v>0</v>
      </c>
      <c r="GY11" s="156">
        <f t="shared" si="114"/>
        <v>0</v>
      </c>
      <c r="GZ11" s="156">
        <f t="shared" si="114"/>
        <v>0</v>
      </c>
      <c r="HA11" s="156">
        <f t="shared" si="114"/>
        <v>0</v>
      </c>
      <c r="HB11" s="156">
        <f t="shared" si="114"/>
        <v>0</v>
      </c>
      <c r="HC11" s="156">
        <f t="shared" si="114"/>
        <v>0</v>
      </c>
      <c r="HD11" s="156">
        <f t="shared" si="114"/>
        <v>0</v>
      </c>
      <c r="HE11" s="156">
        <f t="shared" si="114"/>
        <v>0</v>
      </c>
      <c r="HF11" s="156">
        <f t="shared" si="114"/>
        <v>0</v>
      </c>
      <c r="HG11" s="156">
        <f t="shared" si="114"/>
        <v>0</v>
      </c>
      <c r="HH11" s="156">
        <f t="shared" si="114"/>
        <v>0</v>
      </c>
      <c r="HI11" s="156">
        <f t="shared" si="114"/>
        <v>0</v>
      </c>
      <c r="HJ11" s="220">
        <f t="shared" si="114"/>
        <v>0</v>
      </c>
      <c r="HK11" s="219">
        <f t="shared" si="114"/>
        <v>0</v>
      </c>
      <c r="HL11" s="156">
        <f t="shared" si="114"/>
        <v>0</v>
      </c>
      <c r="HM11" s="156">
        <f t="shared" si="114"/>
        <v>0</v>
      </c>
      <c r="HN11" s="156">
        <f t="shared" si="114"/>
        <v>0</v>
      </c>
      <c r="HO11" s="156">
        <f t="shared" si="114"/>
        <v>0</v>
      </c>
      <c r="HP11" s="156">
        <f t="shared" si="114"/>
        <v>0</v>
      </c>
      <c r="HQ11" s="156">
        <f t="shared" si="114"/>
        <v>0</v>
      </c>
      <c r="HR11" s="156">
        <f t="shared" si="114"/>
        <v>0</v>
      </c>
      <c r="HS11" s="156">
        <f t="shared" si="114"/>
        <v>0</v>
      </c>
      <c r="HT11" s="156">
        <f t="shared" si="114"/>
        <v>0</v>
      </c>
      <c r="HU11" s="156">
        <f t="shared" si="114"/>
        <v>0</v>
      </c>
      <c r="HV11" s="156">
        <f t="shared" si="114"/>
        <v>0</v>
      </c>
      <c r="HW11" s="156">
        <f t="shared" si="114"/>
        <v>0</v>
      </c>
      <c r="HX11" s="156">
        <f t="shared" si="114"/>
        <v>0</v>
      </c>
      <c r="HY11" s="156">
        <f t="shared" si="114"/>
        <v>0</v>
      </c>
      <c r="HZ11" s="156">
        <f t="shared" si="114"/>
        <v>0</v>
      </c>
      <c r="IA11" s="156">
        <f t="shared" si="114"/>
        <v>0</v>
      </c>
      <c r="IB11" s="156">
        <f t="shared" si="114"/>
        <v>0</v>
      </c>
      <c r="IC11" s="156">
        <f t="shared" si="114"/>
        <v>0</v>
      </c>
      <c r="ID11" s="156">
        <f t="shared" si="114"/>
        <v>0</v>
      </c>
      <c r="IE11" s="156">
        <f t="shared" si="114"/>
        <v>0</v>
      </c>
      <c r="IF11" s="156">
        <f t="shared" si="114"/>
        <v>0</v>
      </c>
      <c r="IG11" s="156">
        <f t="shared" si="114"/>
        <v>0</v>
      </c>
      <c r="IH11" s="156">
        <f t="shared" si="114"/>
        <v>0</v>
      </c>
      <c r="II11" s="156">
        <f t="shared" si="114"/>
        <v>0</v>
      </c>
      <c r="IJ11" s="156">
        <f t="shared" si="114"/>
        <v>0</v>
      </c>
      <c r="IK11" s="156">
        <f t="shared" si="114"/>
        <v>0</v>
      </c>
      <c r="IL11" s="156">
        <f t="shared" si="114"/>
        <v>0</v>
      </c>
      <c r="IM11" s="156">
        <f t="shared" si="114"/>
        <v>0</v>
      </c>
      <c r="IN11" s="156">
        <f t="shared" si="114"/>
        <v>0</v>
      </c>
      <c r="IO11" s="220">
        <f t="shared" si="114"/>
        <v>0</v>
      </c>
      <c r="IP11" s="219">
        <f t="shared" si="114"/>
        <v>0</v>
      </c>
      <c r="IQ11" s="156">
        <f t="shared" si="114"/>
        <v>0</v>
      </c>
      <c r="IR11" s="156">
        <f t="shared" si="114"/>
        <v>0</v>
      </c>
      <c r="IS11" s="156">
        <f t="shared" si="114"/>
        <v>0</v>
      </c>
      <c r="IT11" s="156">
        <f t="shared" si="114"/>
        <v>0</v>
      </c>
      <c r="IU11" s="156">
        <f t="shared" si="114"/>
        <v>0</v>
      </c>
      <c r="IV11" s="156">
        <f t="shared" si="114"/>
        <v>0</v>
      </c>
      <c r="IW11" s="156">
        <f t="shared" si="114"/>
        <v>0</v>
      </c>
      <c r="IX11" s="156">
        <f t="shared" si="114"/>
        <v>0</v>
      </c>
      <c r="IY11" s="156">
        <f t="shared" si="114"/>
        <v>0</v>
      </c>
      <c r="IZ11" s="156">
        <f t="shared" si="114"/>
        <v>0</v>
      </c>
      <c r="JA11" s="156">
        <f t="shared" si="114"/>
        <v>0</v>
      </c>
      <c r="JB11" s="156">
        <f t="shared" si="115"/>
        <v>0</v>
      </c>
      <c r="JC11" s="156">
        <f t="shared" si="115"/>
        <v>0</v>
      </c>
      <c r="JD11" s="156">
        <f t="shared" si="115"/>
        <v>0</v>
      </c>
      <c r="JE11" s="156">
        <f t="shared" si="115"/>
        <v>0</v>
      </c>
      <c r="JF11" s="156">
        <f t="shared" si="115"/>
        <v>0</v>
      </c>
      <c r="JG11" s="156">
        <f t="shared" si="115"/>
        <v>0</v>
      </c>
      <c r="JH11" s="156">
        <f t="shared" si="115"/>
        <v>0</v>
      </c>
      <c r="JI11" s="156">
        <f t="shared" si="115"/>
        <v>0</v>
      </c>
      <c r="JJ11" s="156">
        <f t="shared" si="115"/>
        <v>0</v>
      </c>
      <c r="JK11" s="156">
        <f t="shared" si="115"/>
        <v>0</v>
      </c>
      <c r="JL11" s="156">
        <f t="shared" si="115"/>
        <v>0</v>
      </c>
      <c r="JM11" s="156">
        <f t="shared" si="115"/>
        <v>0</v>
      </c>
      <c r="JN11" s="156">
        <f t="shared" si="115"/>
        <v>0</v>
      </c>
      <c r="JO11" s="156">
        <f t="shared" si="115"/>
        <v>0</v>
      </c>
      <c r="JP11" s="156">
        <f t="shared" si="115"/>
        <v>0</v>
      </c>
      <c r="JQ11" s="156">
        <f t="shared" si="115"/>
        <v>0</v>
      </c>
      <c r="JR11" s="156">
        <f t="shared" si="115"/>
        <v>0</v>
      </c>
      <c r="JS11" s="220">
        <f t="shared" si="115"/>
        <v>0</v>
      </c>
      <c r="JT11" s="219">
        <f t="shared" si="115"/>
        <v>0</v>
      </c>
      <c r="JU11" s="156">
        <f t="shared" si="115"/>
        <v>0</v>
      </c>
      <c r="JV11" s="156">
        <f t="shared" si="115"/>
        <v>0</v>
      </c>
      <c r="JW11" s="156">
        <f t="shared" si="115"/>
        <v>0</v>
      </c>
      <c r="JX11" s="156">
        <f t="shared" si="115"/>
        <v>0</v>
      </c>
      <c r="JY11" s="156">
        <f t="shared" si="115"/>
        <v>0</v>
      </c>
      <c r="JZ11" s="156">
        <f t="shared" si="115"/>
        <v>0</v>
      </c>
      <c r="KA11" s="156">
        <f t="shared" si="115"/>
        <v>0</v>
      </c>
      <c r="KB11" s="156">
        <f t="shared" si="115"/>
        <v>0</v>
      </c>
      <c r="KC11" s="156">
        <f t="shared" si="115"/>
        <v>0</v>
      </c>
      <c r="KD11" s="156">
        <f t="shared" si="115"/>
        <v>0</v>
      </c>
      <c r="KE11" s="156">
        <f t="shared" si="115"/>
        <v>0</v>
      </c>
      <c r="KF11" s="156">
        <f t="shared" si="115"/>
        <v>0</v>
      </c>
      <c r="KG11" s="156">
        <f t="shared" si="115"/>
        <v>0</v>
      </c>
      <c r="KH11" s="156">
        <f t="shared" si="115"/>
        <v>0</v>
      </c>
      <c r="KI11" s="156">
        <f t="shared" si="115"/>
        <v>0</v>
      </c>
      <c r="KJ11" s="156">
        <f t="shared" si="115"/>
        <v>0</v>
      </c>
      <c r="KK11" s="156">
        <f t="shared" si="115"/>
        <v>0</v>
      </c>
      <c r="KL11" s="156">
        <f t="shared" si="115"/>
        <v>0</v>
      </c>
      <c r="KM11" s="156">
        <f t="shared" si="115"/>
        <v>0</v>
      </c>
      <c r="KN11" s="156">
        <f t="shared" si="115"/>
        <v>0</v>
      </c>
      <c r="KO11" s="156">
        <f t="shared" si="115"/>
        <v>0</v>
      </c>
      <c r="KP11" s="156">
        <f t="shared" si="115"/>
        <v>0</v>
      </c>
      <c r="KQ11" s="156">
        <f t="shared" si="115"/>
        <v>0</v>
      </c>
      <c r="KR11" s="156">
        <f t="shared" si="115"/>
        <v>0</v>
      </c>
      <c r="KS11" s="156">
        <f t="shared" si="115"/>
        <v>0</v>
      </c>
      <c r="KT11" s="156">
        <f t="shared" si="115"/>
        <v>0</v>
      </c>
      <c r="KU11" s="156">
        <f>IF(KU7=0,0,1)</f>
        <v>0</v>
      </c>
      <c r="KV11" s="221">
        <f>IF($KU11+$LB11&gt;0,IF(KV7=0,0,1),0)</f>
        <v>0</v>
      </c>
      <c r="KW11" s="156">
        <f t="shared" si="116"/>
        <v>0</v>
      </c>
      <c r="KX11" s="220">
        <f t="shared" si="116"/>
        <v>0</v>
      </c>
      <c r="KY11" s="219">
        <f t="shared" si="116"/>
        <v>0</v>
      </c>
      <c r="KZ11" s="156">
        <f t="shared" si="116"/>
        <v>0</v>
      </c>
      <c r="LA11" s="222">
        <f t="shared" si="116"/>
        <v>0</v>
      </c>
      <c r="LB11" s="156">
        <f t="shared" si="115"/>
        <v>0</v>
      </c>
      <c r="LC11" s="156">
        <f t="shared" si="115"/>
        <v>0</v>
      </c>
      <c r="LD11" s="156">
        <f t="shared" si="115"/>
        <v>0</v>
      </c>
      <c r="LE11" s="156">
        <f t="shared" si="115"/>
        <v>0</v>
      </c>
      <c r="LF11" s="156">
        <f t="shared" si="115"/>
        <v>0</v>
      </c>
      <c r="LG11" s="156">
        <f t="shared" si="115"/>
        <v>0</v>
      </c>
      <c r="LH11" s="156">
        <f t="shared" si="115"/>
        <v>0</v>
      </c>
      <c r="LI11" s="156">
        <f t="shared" si="115"/>
        <v>0</v>
      </c>
      <c r="LJ11" s="156">
        <f t="shared" si="115"/>
        <v>0</v>
      </c>
      <c r="LK11" s="156">
        <f t="shared" si="115"/>
        <v>0</v>
      </c>
      <c r="LL11" s="156">
        <f t="shared" si="115"/>
        <v>0</v>
      </c>
      <c r="LM11" s="156">
        <f t="shared" si="115"/>
        <v>0</v>
      </c>
      <c r="LN11" s="156">
        <f t="shared" si="117"/>
        <v>0</v>
      </c>
      <c r="LO11" s="156">
        <f t="shared" si="117"/>
        <v>0</v>
      </c>
      <c r="LP11" s="156">
        <f t="shared" si="117"/>
        <v>0</v>
      </c>
      <c r="LQ11" s="156">
        <f t="shared" si="117"/>
        <v>0</v>
      </c>
      <c r="LR11" s="156">
        <f t="shared" si="117"/>
        <v>0</v>
      </c>
      <c r="LS11" s="156">
        <f t="shared" si="117"/>
        <v>0</v>
      </c>
      <c r="LT11" s="156">
        <f t="shared" si="117"/>
        <v>0</v>
      </c>
      <c r="LU11" s="156">
        <f t="shared" si="117"/>
        <v>0</v>
      </c>
      <c r="LV11" s="156">
        <f t="shared" si="117"/>
        <v>0</v>
      </c>
      <c r="LW11" s="156">
        <f t="shared" si="117"/>
        <v>0</v>
      </c>
      <c r="LX11" s="156">
        <f t="shared" si="117"/>
        <v>0</v>
      </c>
      <c r="LY11" s="156">
        <f t="shared" si="117"/>
        <v>0</v>
      </c>
      <c r="LZ11" s="156">
        <f t="shared" si="117"/>
        <v>0</v>
      </c>
      <c r="MA11" s="156">
        <f t="shared" si="117"/>
        <v>0</v>
      </c>
      <c r="MB11" s="156">
        <f t="shared" si="117"/>
        <v>0</v>
      </c>
      <c r="MC11" s="220">
        <f t="shared" si="117"/>
        <v>0</v>
      </c>
      <c r="MD11" s="219">
        <f t="shared" si="117"/>
        <v>0</v>
      </c>
      <c r="ME11" s="156">
        <f t="shared" si="117"/>
        <v>0</v>
      </c>
      <c r="MF11" s="156">
        <f t="shared" si="117"/>
        <v>0</v>
      </c>
      <c r="MG11" s="156">
        <f t="shared" si="117"/>
        <v>0</v>
      </c>
      <c r="MH11" s="156">
        <f t="shared" si="117"/>
        <v>0</v>
      </c>
      <c r="MI11" s="156">
        <f t="shared" si="117"/>
        <v>0</v>
      </c>
      <c r="MJ11" s="156">
        <f t="shared" si="117"/>
        <v>0</v>
      </c>
      <c r="MK11" s="156">
        <f t="shared" si="117"/>
        <v>0</v>
      </c>
      <c r="ML11" s="156">
        <f t="shared" si="117"/>
        <v>0</v>
      </c>
      <c r="MM11" s="156">
        <f t="shared" si="117"/>
        <v>0</v>
      </c>
      <c r="MN11" s="156">
        <f t="shared" si="117"/>
        <v>0</v>
      </c>
      <c r="MO11" s="156">
        <f t="shared" si="117"/>
        <v>0</v>
      </c>
      <c r="MP11" s="156">
        <f t="shared" si="117"/>
        <v>0</v>
      </c>
      <c r="MQ11" s="156">
        <f t="shared" si="117"/>
        <v>0</v>
      </c>
      <c r="MR11" s="156">
        <f t="shared" si="117"/>
        <v>0</v>
      </c>
      <c r="MS11" s="156">
        <f t="shared" si="117"/>
        <v>0</v>
      </c>
      <c r="MT11" s="156">
        <f t="shared" si="117"/>
        <v>0</v>
      </c>
      <c r="MU11" s="156">
        <f t="shared" si="117"/>
        <v>0</v>
      </c>
      <c r="MV11" s="156">
        <f t="shared" si="117"/>
        <v>0</v>
      </c>
      <c r="MW11" s="156">
        <f t="shared" si="117"/>
        <v>0</v>
      </c>
      <c r="MX11" s="156">
        <f t="shared" si="117"/>
        <v>0</v>
      </c>
      <c r="MY11" s="156">
        <f t="shared" si="117"/>
        <v>0</v>
      </c>
      <c r="MZ11" s="156">
        <f t="shared" si="117"/>
        <v>0</v>
      </c>
      <c r="NA11" s="156">
        <f t="shared" si="117"/>
        <v>0</v>
      </c>
      <c r="NB11" s="156">
        <f t="shared" si="117"/>
        <v>0</v>
      </c>
      <c r="NC11" s="156">
        <f t="shared" si="117"/>
        <v>0</v>
      </c>
      <c r="ND11" s="156">
        <f t="shared" si="117"/>
        <v>0</v>
      </c>
      <c r="NE11" s="156">
        <f t="shared" si="117"/>
        <v>0</v>
      </c>
      <c r="NF11" s="220">
        <f t="shared" si="117"/>
        <v>1</v>
      </c>
      <c r="NG11" s="219">
        <f t="shared" si="117"/>
        <v>0</v>
      </c>
      <c r="NH11" s="156">
        <f t="shared" si="117"/>
        <v>0</v>
      </c>
      <c r="NI11" s="156">
        <f t="shared" si="117"/>
        <v>0</v>
      </c>
      <c r="NJ11" s="156">
        <f t="shared" si="117"/>
        <v>0</v>
      </c>
      <c r="NK11" s="156">
        <f t="shared" si="117"/>
        <v>0</v>
      </c>
      <c r="NL11" s="156">
        <f t="shared" si="117"/>
        <v>0</v>
      </c>
      <c r="NM11" s="156">
        <f t="shared" si="117"/>
        <v>0</v>
      </c>
      <c r="NN11" s="156">
        <f t="shared" si="117"/>
        <v>0</v>
      </c>
      <c r="NO11" s="156">
        <f t="shared" si="117"/>
        <v>0</v>
      </c>
      <c r="NP11" s="156">
        <f t="shared" si="117"/>
        <v>0</v>
      </c>
      <c r="NQ11" s="156">
        <f t="shared" si="117"/>
        <v>0</v>
      </c>
      <c r="NR11" s="156">
        <f t="shared" si="117"/>
        <v>0</v>
      </c>
      <c r="NS11" s="156">
        <f t="shared" si="117"/>
        <v>0</v>
      </c>
      <c r="NT11" s="156">
        <f t="shared" si="117"/>
        <v>0</v>
      </c>
      <c r="NU11" s="156">
        <f t="shared" si="117"/>
        <v>0</v>
      </c>
      <c r="NV11" s="156">
        <f t="shared" si="117"/>
        <v>0</v>
      </c>
      <c r="NW11" s="156">
        <f t="shared" si="117"/>
        <v>0</v>
      </c>
      <c r="NX11" s="156">
        <f t="shared" si="117"/>
        <v>0</v>
      </c>
      <c r="NY11" s="156">
        <f t="shared" si="117"/>
        <v>0</v>
      </c>
      <c r="NZ11" s="156">
        <f t="shared" si="118"/>
        <v>0</v>
      </c>
      <c r="OA11" s="156">
        <f t="shared" si="118"/>
        <v>0</v>
      </c>
      <c r="OB11" s="156">
        <f t="shared" si="118"/>
        <v>0</v>
      </c>
      <c r="OC11" s="156">
        <f t="shared" si="118"/>
        <v>0</v>
      </c>
      <c r="OD11" s="156">
        <f t="shared" si="118"/>
        <v>0</v>
      </c>
      <c r="OE11" s="156">
        <f t="shared" si="118"/>
        <v>0</v>
      </c>
      <c r="OF11" s="156">
        <f t="shared" si="118"/>
        <v>0</v>
      </c>
      <c r="OG11" s="156">
        <f t="shared" si="118"/>
        <v>0</v>
      </c>
      <c r="OH11" s="156">
        <f t="shared" si="118"/>
        <v>0</v>
      </c>
      <c r="OI11" s="156">
        <f t="shared" si="118"/>
        <v>0</v>
      </c>
      <c r="OJ11" s="156">
        <f t="shared" si="118"/>
        <v>0</v>
      </c>
      <c r="OK11" s="220">
        <f t="shared" si="118"/>
        <v>0</v>
      </c>
      <c r="OL11" s="156" t="s">
        <v>163</v>
      </c>
      <c r="OM11" s="156">
        <f>COUNTIF(E11:OK11,1)</f>
        <v>1</v>
      </c>
      <c r="ON11" s="188" t="s">
        <v>164</v>
      </c>
    </row>
    <row r="12" spans="2:404" ht="13.5" customHeight="1" thickBot="1">
      <c r="B12" s="189" t="s">
        <v>165</v>
      </c>
      <c r="C12" s="190"/>
      <c r="D12" s="191"/>
      <c r="E12" s="223"/>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5"/>
      <c r="AJ12" s="223"/>
      <c r="AK12" s="224"/>
      <c r="AL12" s="224"/>
      <c r="AM12" s="224"/>
      <c r="AN12" s="224"/>
      <c r="AO12" s="224"/>
      <c r="AP12" s="224"/>
      <c r="AQ12" s="224"/>
      <c r="AR12" s="224"/>
      <c r="AS12" s="224"/>
      <c r="AT12" s="224"/>
      <c r="AU12" s="224"/>
      <c r="AV12" s="224"/>
      <c r="AW12" s="224"/>
      <c r="AX12" s="224"/>
      <c r="AY12" s="224"/>
      <c r="AZ12" s="224"/>
      <c r="BA12" s="224"/>
      <c r="BB12" s="224"/>
      <c r="BC12" s="224"/>
      <c r="BD12" s="224"/>
      <c r="BE12" s="224"/>
      <c r="BF12" s="224"/>
      <c r="BG12" s="224"/>
      <c r="BH12" s="224"/>
      <c r="BI12" s="224"/>
      <c r="BJ12" s="224"/>
      <c r="BK12" s="224"/>
      <c r="BL12" s="224"/>
      <c r="BM12" s="225"/>
      <c r="BN12" s="224"/>
      <c r="BO12" s="224"/>
      <c r="BP12" s="224"/>
      <c r="BQ12" s="224"/>
      <c r="BR12" s="224"/>
      <c r="BS12" s="224"/>
      <c r="BT12" s="224"/>
      <c r="BU12" s="224"/>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5"/>
      <c r="CS12" s="223"/>
      <c r="CT12" s="224"/>
      <c r="CU12" s="224"/>
      <c r="CV12" s="224"/>
      <c r="CW12" s="224"/>
      <c r="CX12" s="224"/>
      <c r="CY12" s="224"/>
      <c r="CZ12" s="224"/>
      <c r="DA12" s="224"/>
      <c r="DB12" s="224"/>
      <c r="DC12" s="224"/>
      <c r="DD12" s="224"/>
      <c r="DE12" s="224"/>
      <c r="DF12" s="224"/>
      <c r="DG12" s="224"/>
      <c r="DH12" s="224"/>
      <c r="DI12" s="224"/>
      <c r="DJ12" s="224"/>
      <c r="DK12" s="224"/>
      <c r="DL12" s="224"/>
      <c r="DM12" s="224"/>
      <c r="DN12" s="224"/>
      <c r="DO12" s="224"/>
      <c r="DP12" s="224"/>
      <c r="DQ12" s="224"/>
      <c r="DR12" s="224"/>
      <c r="DS12" s="224"/>
      <c r="DT12" s="224"/>
      <c r="DU12" s="224"/>
      <c r="DV12" s="225"/>
      <c r="DW12" s="223"/>
      <c r="DX12" s="224"/>
      <c r="DY12" s="224"/>
      <c r="DZ12" s="224"/>
      <c r="EA12" s="224"/>
      <c r="EB12" s="224"/>
      <c r="EC12" s="224"/>
      <c r="ED12" s="224"/>
      <c r="EE12" s="224"/>
      <c r="EF12" s="224"/>
      <c r="EG12" s="224"/>
      <c r="EH12" s="224"/>
      <c r="EI12" s="224"/>
      <c r="EJ12" s="224"/>
      <c r="EK12" s="224"/>
      <c r="EL12" s="224"/>
      <c r="EM12" s="224"/>
      <c r="EN12" s="224"/>
      <c r="EO12" s="224"/>
      <c r="EP12" s="224"/>
      <c r="EQ12" s="224"/>
      <c r="ER12" s="224"/>
      <c r="ES12" s="224"/>
      <c r="ET12" s="224"/>
      <c r="EU12" s="224"/>
      <c r="EV12" s="224"/>
      <c r="EW12" s="224"/>
      <c r="EX12" s="224"/>
      <c r="EY12" s="224"/>
      <c r="EZ12" s="224"/>
      <c r="FA12" s="225"/>
      <c r="FB12" s="223"/>
      <c r="FC12" s="224"/>
      <c r="FD12" s="224"/>
      <c r="FE12" s="224"/>
      <c r="FF12" s="224"/>
      <c r="FG12" s="224"/>
      <c r="FH12" s="224"/>
      <c r="FI12" s="224"/>
      <c r="FJ12" s="224"/>
      <c r="FK12" s="224"/>
      <c r="FL12" s="224"/>
      <c r="FM12" s="224"/>
      <c r="FN12" s="226"/>
      <c r="FO12" s="224"/>
      <c r="FP12" s="227"/>
      <c r="FQ12" s="224"/>
      <c r="FR12" s="224"/>
      <c r="FS12" s="224"/>
      <c r="FT12" s="224"/>
      <c r="FU12" s="224"/>
      <c r="FV12" s="224"/>
      <c r="FW12" s="224"/>
      <c r="FX12" s="224"/>
      <c r="FY12" s="224"/>
      <c r="FZ12" s="224"/>
      <c r="GA12" s="224"/>
      <c r="GB12" s="224"/>
      <c r="GC12" s="224"/>
      <c r="GD12" s="224"/>
      <c r="GE12" s="224"/>
      <c r="GF12" s="225"/>
      <c r="GG12" s="223"/>
      <c r="GH12" s="224"/>
      <c r="GI12" s="224"/>
      <c r="GJ12" s="224"/>
      <c r="GK12" s="224"/>
      <c r="GL12" s="224"/>
      <c r="GM12" s="224"/>
      <c r="GN12" s="224"/>
      <c r="GO12" s="224"/>
      <c r="GP12" s="224"/>
      <c r="GQ12" s="224"/>
      <c r="GR12" s="224"/>
      <c r="GS12" s="224"/>
      <c r="GT12" s="224"/>
      <c r="GU12" s="224"/>
      <c r="GV12" s="224"/>
      <c r="GW12" s="224"/>
      <c r="GX12" s="224"/>
      <c r="GY12" s="224"/>
      <c r="GZ12" s="224"/>
      <c r="HA12" s="224"/>
      <c r="HB12" s="224"/>
      <c r="HC12" s="224"/>
      <c r="HD12" s="224"/>
      <c r="HE12" s="224"/>
      <c r="HF12" s="224"/>
      <c r="HG12" s="224"/>
      <c r="HH12" s="224"/>
      <c r="HI12" s="224"/>
      <c r="HJ12" s="225"/>
      <c r="HK12" s="223"/>
      <c r="HL12" s="224"/>
      <c r="HM12" s="224"/>
      <c r="HN12" s="224"/>
      <c r="HO12" s="224"/>
      <c r="HP12" s="224"/>
      <c r="HQ12" s="224"/>
      <c r="HR12" s="224"/>
      <c r="HS12" s="224"/>
      <c r="HT12" s="224"/>
      <c r="HU12" s="224"/>
      <c r="HV12" s="224"/>
      <c r="HW12" s="224"/>
      <c r="HX12" s="224"/>
      <c r="HY12" s="224"/>
      <c r="HZ12" s="224"/>
      <c r="IA12" s="224"/>
      <c r="IB12" s="224"/>
      <c r="IC12" s="224"/>
      <c r="ID12" s="224"/>
      <c r="IE12" s="224"/>
      <c r="IF12" s="224"/>
      <c r="IG12" s="224"/>
      <c r="IH12" s="224"/>
      <c r="II12" s="224"/>
      <c r="IJ12" s="224"/>
      <c r="IK12" s="224"/>
      <c r="IL12" s="224"/>
      <c r="IM12" s="224"/>
      <c r="IN12" s="224"/>
      <c r="IO12" s="225"/>
      <c r="IP12" s="223"/>
      <c r="IQ12" s="224"/>
      <c r="IR12" s="224"/>
      <c r="IS12" s="224"/>
      <c r="IT12" s="224"/>
      <c r="IU12" s="224"/>
      <c r="IV12" s="224"/>
      <c r="IW12" s="224"/>
      <c r="IX12" s="224"/>
      <c r="IY12" s="224"/>
      <c r="IZ12" s="224"/>
      <c r="JA12" s="224"/>
      <c r="JB12" s="224"/>
      <c r="JC12" s="224"/>
      <c r="JD12" s="224"/>
      <c r="JE12" s="224"/>
      <c r="JF12" s="224"/>
      <c r="JG12" s="224"/>
      <c r="JH12" s="224"/>
      <c r="JI12" s="224"/>
      <c r="JJ12" s="224"/>
      <c r="JK12" s="224"/>
      <c r="JL12" s="224"/>
      <c r="JM12" s="224"/>
      <c r="JN12" s="224"/>
      <c r="JO12" s="224"/>
      <c r="JP12" s="224"/>
      <c r="JQ12" s="224"/>
      <c r="JR12" s="224"/>
      <c r="JS12" s="225"/>
      <c r="JT12" s="223"/>
      <c r="JU12" s="224"/>
      <c r="JV12" s="224"/>
      <c r="JW12" s="224"/>
      <c r="JX12" s="224"/>
      <c r="JY12" s="224"/>
      <c r="JZ12" s="224"/>
      <c r="KA12" s="224"/>
      <c r="KB12" s="224"/>
      <c r="KC12" s="224"/>
      <c r="KD12" s="224"/>
      <c r="KE12" s="224"/>
      <c r="KF12" s="224"/>
      <c r="KG12" s="224"/>
      <c r="KH12" s="224"/>
      <c r="KI12" s="224"/>
      <c r="KJ12" s="224"/>
      <c r="KK12" s="224"/>
      <c r="KL12" s="224"/>
      <c r="KM12" s="224"/>
      <c r="KN12" s="224"/>
      <c r="KO12" s="224"/>
      <c r="KP12" s="224"/>
      <c r="KQ12" s="224"/>
      <c r="KR12" s="224"/>
      <c r="KS12" s="224"/>
      <c r="KT12" s="224"/>
      <c r="KU12" s="224"/>
      <c r="KV12" s="226"/>
      <c r="KW12" s="224"/>
      <c r="KX12" s="225"/>
      <c r="KY12" s="223"/>
      <c r="KZ12" s="224"/>
      <c r="LA12" s="227"/>
      <c r="LB12" s="224"/>
      <c r="LC12" s="224"/>
      <c r="LD12" s="224"/>
      <c r="LE12" s="224"/>
      <c r="LF12" s="224"/>
      <c r="LG12" s="224"/>
      <c r="LH12" s="224"/>
      <c r="LI12" s="224"/>
      <c r="LJ12" s="224"/>
      <c r="LK12" s="224"/>
      <c r="LL12" s="224"/>
      <c r="LM12" s="224"/>
      <c r="LN12" s="224"/>
      <c r="LO12" s="224"/>
      <c r="LP12" s="224"/>
      <c r="LQ12" s="224"/>
      <c r="LR12" s="224"/>
      <c r="LS12" s="224"/>
      <c r="LT12" s="224"/>
      <c r="LU12" s="224"/>
      <c r="LV12" s="224"/>
      <c r="LW12" s="224"/>
      <c r="LX12" s="224"/>
      <c r="LY12" s="224"/>
      <c r="LZ12" s="224"/>
      <c r="MA12" s="224"/>
      <c r="MB12" s="224"/>
      <c r="MC12" s="225"/>
      <c r="MD12" s="223"/>
      <c r="ME12" s="224"/>
      <c r="MF12" s="224"/>
      <c r="MG12" s="224"/>
      <c r="MH12" s="224"/>
      <c r="MI12" s="224"/>
      <c r="MJ12" s="224"/>
      <c r="MK12" s="224"/>
      <c r="ML12" s="224"/>
      <c r="MM12" s="224"/>
      <c r="MN12" s="224"/>
      <c r="MO12" s="224"/>
      <c r="MP12" s="224"/>
      <c r="MQ12" s="224"/>
      <c r="MR12" s="224"/>
      <c r="MS12" s="224"/>
      <c r="MT12" s="224"/>
      <c r="MU12" s="224"/>
      <c r="MV12" s="224"/>
      <c r="MW12" s="224"/>
      <c r="MX12" s="224"/>
      <c r="MY12" s="224"/>
      <c r="MZ12" s="224"/>
      <c r="NA12" s="224"/>
      <c r="NB12" s="224"/>
      <c r="NC12" s="224"/>
      <c r="ND12" s="224"/>
      <c r="NE12" s="224"/>
      <c r="NF12" s="225"/>
      <c r="NG12" s="223"/>
      <c r="NH12" s="224"/>
      <c r="NI12" s="224"/>
      <c r="NJ12" s="224"/>
      <c r="NK12" s="224"/>
      <c r="NL12" s="224"/>
      <c r="NM12" s="224"/>
      <c r="NN12" s="224"/>
      <c r="NO12" s="224"/>
      <c r="NP12" s="224"/>
      <c r="NQ12" s="224"/>
      <c r="NR12" s="224"/>
      <c r="NS12" s="224"/>
      <c r="NT12" s="224"/>
      <c r="NU12" s="224"/>
      <c r="NV12" s="224"/>
      <c r="NW12" s="224"/>
      <c r="NX12" s="224"/>
      <c r="NY12" s="224"/>
      <c r="NZ12" s="224"/>
      <c r="OA12" s="224"/>
      <c r="OB12" s="224"/>
      <c r="OC12" s="224"/>
      <c r="OD12" s="224"/>
      <c r="OE12" s="224"/>
      <c r="OF12" s="224"/>
      <c r="OG12" s="224"/>
      <c r="OH12" s="224"/>
      <c r="OI12" s="224"/>
      <c r="OJ12" s="224"/>
      <c r="OK12" s="225"/>
    </row>
    <row r="13" spans="2:404" ht="13.5" customHeight="1">
      <c r="B13" s="178" t="s">
        <v>160</v>
      </c>
      <c r="C13" s="179"/>
      <c r="D13" s="180"/>
      <c r="E13" s="163">
        <f>IF(E10=1,E$5&amp;E6&amp;E$9&amp;E6&amp;E$5,0)</f>
        <v>0</v>
      </c>
      <c r="F13" s="164">
        <f>IF(F10=1,F$5&amp;F6&amp;F$9&amp;F6&amp;F$5,0)</f>
        <v>0</v>
      </c>
      <c r="G13" s="164">
        <f t="shared" ref="G13:BR14" si="120">IF(G10=1,G$5&amp;G6&amp;G$9&amp;G6&amp;G$5,0)</f>
        <v>0</v>
      </c>
      <c r="H13" s="164">
        <f t="shared" si="120"/>
        <v>0</v>
      </c>
      <c r="I13" s="164">
        <f t="shared" si="120"/>
        <v>0</v>
      </c>
      <c r="J13" s="164">
        <f t="shared" si="120"/>
        <v>0</v>
      </c>
      <c r="K13" s="164">
        <f t="shared" si="120"/>
        <v>0</v>
      </c>
      <c r="L13" s="164">
        <f t="shared" si="120"/>
        <v>0</v>
      </c>
      <c r="M13" s="164">
        <f t="shared" si="120"/>
        <v>0</v>
      </c>
      <c r="N13" s="164">
        <f t="shared" si="120"/>
        <v>0</v>
      </c>
      <c r="O13" s="164">
        <f t="shared" si="120"/>
        <v>0</v>
      </c>
      <c r="P13" s="164">
        <f t="shared" si="120"/>
        <v>0</v>
      </c>
      <c r="Q13" s="164">
        <f t="shared" si="120"/>
        <v>0</v>
      </c>
      <c r="R13" s="164">
        <f t="shared" si="120"/>
        <v>0</v>
      </c>
      <c r="S13" s="164">
        <f t="shared" si="120"/>
        <v>0</v>
      </c>
      <c r="T13" s="164">
        <f t="shared" si="120"/>
        <v>0</v>
      </c>
      <c r="U13" s="164">
        <f t="shared" si="120"/>
        <v>0</v>
      </c>
      <c r="V13" s="164">
        <f t="shared" si="120"/>
        <v>0</v>
      </c>
      <c r="W13" s="164">
        <f t="shared" si="120"/>
        <v>0</v>
      </c>
      <c r="X13" s="164">
        <f t="shared" si="120"/>
        <v>0</v>
      </c>
      <c r="Y13" s="164">
        <f t="shared" si="120"/>
        <v>0</v>
      </c>
      <c r="Z13" s="164">
        <f t="shared" si="120"/>
        <v>0</v>
      </c>
      <c r="AA13" s="164">
        <f t="shared" si="120"/>
        <v>0</v>
      </c>
      <c r="AB13" s="164">
        <f t="shared" si="120"/>
        <v>0</v>
      </c>
      <c r="AC13" s="164">
        <f t="shared" si="120"/>
        <v>0</v>
      </c>
      <c r="AD13" s="164">
        <f t="shared" si="120"/>
        <v>0</v>
      </c>
      <c r="AE13" s="164">
        <f t="shared" si="120"/>
        <v>0</v>
      </c>
      <c r="AF13" s="164">
        <f t="shared" si="120"/>
        <v>0</v>
      </c>
      <c r="AG13" s="164">
        <f t="shared" si="120"/>
        <v>0</v>
      </c>
      <c r="AH13" s="164">
        <f t="shared" si="120"/>
        <v>0</v>
      </c>
      <c r="AI13" s="165">
        <f t="shared" si="120"/>
        <v>0</v>
      </c>
      <c r="AJ13" s="163">
        <f t="shared" si="120"/>
        <v>0</v>
      </c>
      <c r="AK13" s="164">
        <f t="shared" si="120"/>
        <v>0</v>
      </c>
      <c r="AL13" s="164">
        <f t="shared" si="120"/>
        <v>0</v>
      </c>
      <c r="AM13" s="164">
        <f t="shared" si="120"/>
        <v>0</v>
      </c>
      <c r="AN13" s="164">
        <f t="shared" si="120"/>
        <v>0</v>
      </c>
      <c r="AO13" s="164">
        <f t="shared" si="120"/>
        <v>0</v>
      </c>
      <c r="AP13" s="164">
        <f t="shared" si="120"/>
        <v>0</v>
      </c>
      <c r="AQ13" s="164">
        <f t="shared" si="120"/>
        <v>0</v>
      </c>
      <c r="AR13" s="164">
        <f t="shared" si="120"/>
        <v>0</v>
      </c>
      <c r="AS13" s="164">
        <f t="shared" si="120"/>
        <v>0</v>
      </c>
      <c r="AT13" s="164">
        <f t="shared" si="120"/>
        <v>0</v>
      </c>
      <c r="AU13" s="164">
        <f t="shared" si="120"/>
        <v>0</v>
      </c>
      <c r="AV13" s="164">
        <f t="shared" si="120"/>
        <v>0</v>
      </c>
      <c r="AW13" s="164">
        <f t="shared" si="120"/>
        <v>0</v>
      </c>
      <c r="AX13" s="164">
        <f t="shared" si="120"/>
        <v>0</v>
      </c>
      <c r="AY13" s="164">
        <f t="shared" si="120"/>
        <v>0</v>
      </c>
      <c r="AZ13" s="164">
        <f t="shared" si="120"/>
        <v>0</v>
      </c>
      <c r="BA13" s="164">
        <f t="shared" si="120"/>
        <v>0</v>
      </c>
      <c r="BB13" s="164">
        <f t="shared" si="120"/>
        <v>0</v>
      </c>
      <c r="BC13" s="164">
        <f t="shared" si="120"/>
        <v>0</v>
      </c>
      <c r="BD13" s="164">
        <f t="shared" si="120"/>
        <v>0</v>
      </c>
      <c r="BE13" s="164">
        <f t="shared" si="120"/>
        <v>0</v>
      </c>
      <c r="BF13" s="164">
        <f t="shared" si="120"/>
        <v>0</v>
      </c>
      <c r="BG13" s="164">
        <f t="shared" si="120"/>
        <v>0</v>
      </c>
      <c r="BH13" s="164">
        <f t="shared" si="120"/>
        <v>0</v>
      </c>
      <c r="BI13" s="164">
        <f t="shared" si="120"/>
        <v>0</v>
      </c>
      <c r="BJ13" s="164">
        <f t="shared" si="120"/>
        <v>0</v>
      </c>
      <c r="BK13" s="164">
        <f t="shared" si="120"/>
        <v>0</v>
      </c>
      <c r="BL13" s="164">
        <f t="shared" si="120"/>
        <v>0</v>
      </c>
      <c r="BM13" s="165">
        <f t="shared" si="120"/>
        <v>0</v>
      </c>
      <c r="BN13" s="164">
        <f t="shared" si="120"/>
        <v>0</v>
      </c>
      <c r="BO13" s="164">
        <f t="shared" si="120"/>
        <v>0</v>
      </c>
      <c r="BP13" s="164">
        <f t="shared" si="120"/>
        <v>0</v>
      </c>
      <c r="BQ13" s="164">
        <f t="shared" si="120"/>
        <v>0</v>
      </c>
      <c r="BR13" s="164">
        <f t="shared" si="120"/>
        <v>0</v>
      </c>
      <c r="BS13" s="164">
        <f t="shared" ref="BS13:ED14" si="121">IF(BS10=1,BS$5&amp;BS6&amp;BS$9&amp;BS6&amp;BS$5,0)</f>
        <v>0</v>
      </c>
      <c r="BT13" s="164">
        <f t="shared" si="121"/>
        <v>0</v>
      </c>
      <c r="BU13" s="164">
        <f t="shared" si="121"/>
        <v>0</v>
      </c>
      <c r="BV13" s="164">
        <f t="shared" si="121"/>
        <v>0</v>
      </c>
      <c r="BW13" s="164">
        <f t="shared" si="121"/>
        <v>0</v>
      </c>
      <c r="BX13" s="164">
        <f t="shared" si="121"/>
        <v>0</v>
      </c>
      <c r="BY13" s="164">
        <f t="shared" si="121"/>
        <v>0</v>
      </c>
      <c r="BZ13" s="164">
        <f t="shared" si="121"/>
        <v>0</v>
      </c>
      <c r="CA13" s="164">
        <f t="shared" si="121"/>
        <v>0</v>
      </c>
      <c r="CB13" s="164">
        <f t="shared" si="121"/>
        <v>0</v>
      </c>
      <c r="CC13" s="164">
        <f t="shared" si="121"/>
        <v>0</v>
      </c>
      <c r="CD13" s="164">
        <f t="shared" si="121"/>
        <v>0</v>
      </c>
      <c r="CE13" s="164">
        <f t="shared" si="121"/>
        <v>0</v>
      </c>
      <c r="CF13" s="164">
        <f t="shared" si="121"/>
        <v>0</v>
      </c>
      <c r="CG13" s="164">
        <f t="shared" si="121"/>
        <v>0</v>
      </c>
      <c r="CH13" s="164">
        <f t="shared" si="121"/>
        <v>0</v>
      </c>
      <c r="CI13" s="164">
        <f t="shared" si="121"/>
        <v>0</v>
      </c>
      <c r="CJ13" s="164">
        <f t="shared" si="121"/>
        <v>0</v>
      </c>
      <c r="CK13" s="164">
        <f t="shared" si="121"/>
        <v>0</v>
      </c>
      <c r="CL13" s="164">
        <f t="shared" si="121"/>
        <v>0</v>
      </c>
      <c r="CM13" s="164">
        <f t="shared" si="121"/>
        <v>0</v>
      </c>
      <c r="CN13" s="164">
        <f t="shared" si="121"/>
        <v>0</v>
      </c>
      <c r="CO13" s="164">
        <f t="shared" si="121"/>
        <v>0</v>
      </c>
      <c r="CP13" s="164">
        <f t="shared" si="121"/>
        <v>0</v>
      </c>
      <c r="CQ13" s="164">
        <f t="shared" si="121"/>
        <v>0</v>
      </c>
      <c r="CR13" s="165">
        <f t="shared" si="121"/>
        <v>0</v>
      </c>
      <c r="CS13" s="163">
        <f t="shared" si="121"/>
        <v>0</v>
      </c>
      <c r="CT13" s="164">
        <f t="shared" si="121"/>
        <v>0</v>
      </c>
      <c r="CU13" s="164">
        <f t="shared" si="121"/>
        <v>0</v>
      </c>
      <c r="CV13" s="164">
        <f t="shared" si="121"/>
        <v>0</v>
      </c>
      <c r="CW13" s="164">
        <f t="shared" si="121"/>
        <v>0</v>
      </c>
      <c r="CX13" s="164">
        <f t="shared" si="121"/>
        <v>0</v>
      </c>
      <c r="CY13" s="164">
        <f t="shared" si="121"/>
        <v>0</v>
      </c>
      <c r="CZ13" s="164">
        <f t="shared" si="121"/>
        <v>0</v>
      </c>
      <c r="DA13" s="164">
        <f t="shared" si="121"/>
        <v>0</v>
      </c>
      <c r="DB13" s="164">
        <f t="shared" si="121"/>
        <v>0</v>
      </c>
      <c r="DC13" s="164">
        <f t="shared" si="121"/>
        <v>0</v>
      </c>
      <c r="DD13" s="164">
        <f t="shared" si="121"/>
        <v>0</v>
      </c>
      <c r="DE13" s="164">
        <f t="shared" si="121"/>
        <v>0</v>
      </c>
      <c r="DF13" s="164">
        <f t="shared" si="121"/>
        <v>0</v>
      </c>
      <c r="DG13" s="164">
        <f t="shared" si="121"/>
        <v>0</v>
      </c>
      <c r="DH13" s="164">
        <f t="shared" si="121"/>
        <v>0</v>
      </c>
      <c r="DI13" s="164">
        <f t="shared" si="121"/>
        <v>0</v>
      </c>
      <c r="DJ13" s="164">
        <f t="shared" si="121"/>
        <v>0</v>
      </c>
      <c r="DK13" s="164">
        <f t="shared" si="121"/>
        <v>0</v>
      </c>
      <c r="DL13" s="164">
        <f t="shared" si="121"/>
        <v>0</v>
      </c>
      <c r="DM13" s="164">
        <f t="shared" si="121"/>
        <v>0</v>
      </c>
      <c r="DN13" s="164">
        <f t="shared" si="121"/>
        <v>0</v>
      </c>
      <c r="DO13" s="164">
        <f t="shared" si="121"/>
        <v>0</v>
      </c>
      <c r="DP13" s="164">
        <f t="shared" si="121"/>
        <v>0</v>
      </c>
      <c r="DQ13" s="164">
        <f t="shared" si="121"/>
        <v>0</v>
      </c>
      <c r="DR13" s="164">
        <f t="shared" si="121"/>
        <v>0</v>
      </c>
      <c r="DS13" s="164">
        <f t="shared" si="121"/>
        <v>0</v>
      </c>
      <c r="DT13" s="164">
        <f t="shared" si="121"/>
        <v>0</v>
      </c>
      <c r="DU13" s="164">
        <f t="shared" si="121"/>
        <v>0</v>
      </c>
      <c r="DV13" s="165">
        <f t="shared" si="121"/>
        <v>0</v>
      </c>
      <c r="DW13" s="163">
        <f t="shared" si="121"/>
        <v>0</v>
      </c>
      <c r="DX13" s="164">
        <f t="shared" si="121"/>
        <v>0</v>
      </c>
      <c r="DY13" s="164">
        <f t="shared" si="121"/>
        <v>0</v>
      </c>
      <c r="DZ13" s="164">
        <f t="shared" si="121"/>
        <v>0</v>
      </c>
      <c r="EA13" s="164">
        <f t="shared" si="121"/>
        <v>0</v>
      </c>
      <c r="EB13" s="164">
        <f t="shared" si="121"/>
        <v>0</v>
      </c>
      <c r="EC13" s="164">
        <f t="shared" si="121"/>
        <v>0</v>
      </c>
      <c r="ED13" s="164">
        <f t="shared" si="121"/>
        <v>0</v>
      </c>
      <c r="EE13" s="164">
        <f t="shared" ref="EE13:GP14" si="122">IF(EE10=1,EE$5&amp;EE6&amp;EE$9&amp;EE6&amp;EE$5,0)</f>
        <v>0</v>
      </c>
      <c r="EF13" s="164">
        <f t="shared" si="122"/>
        <v>0</v>
      </c>
      <c r="EG13" s="164">
        <f t="shared" si="122"/>
        <v>0</v>
      </c>
      <c r="EH13" s="164">
        <f t="shared" si="122"/>
        <v>0</v>
      </c>
      <c r="EI13" s="164">
        <f t="shared" si="122"/>
        <v>0</v>
      </c>
      <c r="EJ13" s="164">
        <f t="shared" si="122"/>
        <v>0</v>
      </c>
      <c r="EK13" s="164">
        <f t="shared" si="122"/>
        <v>0</v>
      </c>
      <c r="EL13" s="164">
        <f t="shared" si="122"/>
        <v>0</v>
      </c>
      <c r="EM13" s="164">
        <f t="shared" si="122"/>
        <v>0</v>
      </c>
      <c r="EN13" s="164">
        <f t="shared" si="122"/>
        <v>0</v>
      </c>
      <c r="EO13" s="164">
        <f t="shared" si="122"/>
        <v>0</v>
      </c>
      <c r="EP13" s="164">
        <f t="shared" si="122"/>
        <v>0</v>
      </c>
      <c r="EQ13" s="164">
        <f t="shared" si="122"/>
        <v>0</v>
      </c>
      <c r="ER13" s="164">
        <f t="shared" si="122"/>
        <v>0</v>
      </c>
      <c r="ES13" s="164">
        <f t="shared" si="122"/>
        <v>0</v>
      </c>
      <c r="ET13" s="164">
        <f t="shared" si="122"/>
        <v>0</v>
      </c>
      <c r="EU13" s="164">
        <f t="shared" si="122"/>
        <v>0</v>
      </c>
      <c r="EV13" s="164">
        <f t="shared" si="122"/>
        <v>0</v>
      </c>
      <c r="EW13" s="164">
        <f t="shared" si="122"/>
        <v>0</v>
      </c>
      <c r="EX13" s="164">
        <f t="shared" si="122"/>
        <v>0</v>
      </c>
      <c r="EY13" s="164">
        <f t="shared" si="122"/>
        <v>0</v>
      </c>
      <c r="EZ13" s="164">
        <f t="shared" si="122"/>
        <v>0</v>
      </c>
      <c r="FA13" s="165">
        <f t="shared" si="122"/>
        <v>0</v>
      </c>
      <c r="FB13" s="163">
        <f t="shared" si="122"/>
        <v>0</v>
      </c>
      <c r="FC13" s="164">
        <f t="shared" si="122"/>
        <v>0</v>
      </c>
      <c r="FD13" s="164">
        <f t="shared" si="122"/>
        <v>0</v>
      </c>
      <c r="FE13" s="164">
        <f t="shared" si="122"/>
        <v>0</v>
      </c>
      <c r="FF13" s="164">
        <f t="shared" si="122"/>
        <v>0</v>
      </c>
      <c r="FG13" s="164">
        <f t="shared" si="122"/>
        <v>0</v>
      </c>
      <c r="FH13" s="164">
        <f t="shared" si="122"/>
        <v>0</v>
      </c>
      <c r="FI13" s="164">
        <f t="shared" si="122"/>
        <v>0</v>
      </c>
      <c r="FJ13" s="164">
        <f t="shared" si="122"/>
        <v>0</v>
      </c>
      <c r="FK13" s="164">
        <f t="shared" si="122"/>
        <v>0</v>
      </c>
      <c r="FL13" s="164">
        <f t="shared" si="122"/>
        <v>0</v>
      </c>
      <c r="FM13" s="164">
        <f t="shared" si="122"/>
        <v>0</v>
      </c>
      <c r="FN13" s="170">
        <f t="shared" si="122"/>
        <v>0</v>
      </c>
      <c r="FO13" s="164">
        <f t="shared" si="122"/>
        <v>0</v>
      </c>
      <c r="FP13" s="171">
        <f t="shared" si="122"/>
        <v>0</v>
      </c>
      <c r="FQ13" s="164">
        <f t="shared" si="122"/>
        <v>0</v>
      </c>
      <c r="FR13" s="164">
        <f t="shared" si="122"/>
        <v>0</v>
      </c>
      <c r="FS13" s="164">
        <f t="shared" si="122"/>
        <v>0</v>
      </c>
      <c r="FT13" s="164">
        <f t="shared" si="122"/>
        <v>0</v>
      </c>
      <c r="FU13" s="164">
        <f t="shared" si="122"/>
        <v>0</v>
      </c>
      <c r="FV13" s="164">
        <f t="shared" si="122"/>
        <v>0</v>
      </c>
      <c r="FW13" s="164">
        <f t="shared" si="122"/>
        <v>0</v>
      </c>
      <c r="FX13" s="164">
        <f t="shared" si="122"/>
        <v>0</v>
      </c>
      <c r="FY13" s="164">
        <f t="shared" si="122"/>
        <v>0</v>
      </c>
      <c r="FZ13" s="164">
        <f t="shared" si="122"/>
        <v>0</v>
      </c>
      <c r="GA13" s="164">
        <f t="shared" si="122"/>
        <v>0</v>
      </c>
      <c r="GB13" s="164">
        <f t="shared" si="122"/>
        <v>0</v>
      </c>
      <c r="GC13" s="164">
        <f t="shared" si="122"/>
        <v>0</v>
      </c>
      <c r="GD13" s="164">
        <f t="shared" si="122"/>
        <v>0</v>
      </c>
      <c r="GE13" s="164">
        <f t="shared" si="122"/>
        <v>0</v>
      </c>
      <c r="GF13" s="165">
        <f t="shared" si="122"/>
        <v>0</v>
      </c>
      <c r="GG13" s="163">
        <f t="shared" si="122"/>
        <v>0</v>
      </c>
      <c r="GH13" s="164">
        <f t="shared" si="122"/>
        <v>0</v>
      </c>
      <c r="GI13" s="164">
        <f t="shared" si="122"/>
        <v>0</v>
      </c>
      <c r="GJ13" s="164">
        <f t="shared" si="122"/>
        <v>0</v>
      </c>
      <c r="GK13" s="164">
        <f t="shared" si="122"/>
        <v>0</v>
      </c>
      <c r="GL13" s="164">
        <f t="shared" si="122"/>
        <v>0</v>
      </c>
      <c r="GM13" s="164">
        <f t="shared" si="122"/>
        <v>0</v>
      </c>
      <c r="GN13" s="164">
        <f t="shared" si="122"/>
        <v>0</v>
      </c>
      <c r="GO13" s="164">
        <f t="shared" si="122"/>
        <v>0</v>
      </c>
      <c r="GP13" s="164">
        <f t="shared" si="122"/>
        <v>0</v>
      </c>
      <c r="GQ13" s="164">
        <f t="shared" ref="GQ13:JB14" si="123">IF(GQ10=1,GQ$5&amp;GQ6&amp;GQ$9&amp;GQ6&amp;GQ$5,0)</f>
        <v>0</v>
      </c>
      <c r="GR13" s="164">
        <f t="shared" si="123"/>
        <v>0</v>
      </c>
      <c r="GS13" s="164">
        <f t="shared" si="123"/>
        <v>0</v>
      </c>
      <c r="GT13" s="164">
        <f t="shared" si="123"/>
        <v>0</v>
      </c>
      <c r="GU13" s="164">
        <f t="shared" si="123"/>
        <v>0</v>
      </c>
      <c r="GV13" s="164">
        <f t="shared" si="123"/>
        <v>0</v>
      </c>
      <c r="GW13" s="164">
        <f t="shared" si="123"/>
        <v>0</v>
      </c>
      <c r="GX13" s="164">
        <f t="shared" si="123"/>
        <v>0</v>
      </c>
      <c r="GY13" s="164">
        <f t="shared" si="123"/>
        <v>0</v>
      </c>
      <c r="GZ13" s="164">
        <f t="shared" si="123"/>
        <v>0</v>
      </c>
      <c r="HA13" s="164">
        <f t="shared" si="123"/>
        <v>0</v>
      </c>
      <c r="HB13" s="164">
        <f t="shared" si="123"/>
        <v>0</v>
      </c>
      <c r="HC13" s="164">
        <f t="shared" si="123"/>
        <v>0</v>
      </c>
      <c r="HD13" s="164">
        <f t="shared" si="123"/>
        <v>0</v>
      </c>
      <c r="HE13" s="164">
        <f t="shared" si="123"/>
        <v>0</v>
      </c>
      <c r="HF13" s="164">
        <f t="shared" si="123"/>
        <v>0</v>
      </c>
      <c r="HG13" s="164">
        <f t="shared" si="123"/>
        <v>0</v>
      </c>
      <c r="HH13" s="164">
        <f t="shared" si="123"/>
        <v>0</v>
      </c>
      <c r="HI13" s="164">
        <f t="shared" si="123"/>
        <v>0</v>
      </c>
      <c r="HJ13" s="165">
        <f t="shared" si="123"/>
        <v>0</v>
      </c>
      <c r="HK13" s="163">
        <f t="shared" si="123"/>
        <v>0</v>
      </c>
      <c r="HL13" s="164">
        <f t="shared" si="123"/>
        <v>0</v>
      </c>
      <c r="HM13" s="164">
        <f t="shared" si="123"/>
        <v>0</v>
      </c>
      <c r="HN13" s="164">
        <f t="shared" si="123"/>
        <v>0</v>
      </c>
      <c r="HO13" s="164">
        <f t="shared" si="123"/>
        <v>0</v>
      </c>
      <c r="HP13" s="164">
        <f t="shared" si="123"/>
        <v>0</v>
      </c>
      <c r="HQ13" s="164">
        <f t="shared" si="123"/>
        <v>0</v>
      </c>
      <c r="HR13" s="164">
        <f t="shared" si="123"/>
        <v>0</v>
      </c>
      <c r="HS13" s="164">
        <f t="shared" si="123"/>
        <v>0</v>
      </c>
      <c r="HT13" s="164">
        <f t="shared" si="123"/>
        <v>0</v>
      </c>
      <c r="HU13" s="164">
        <f t="shared" si="123"/>
        <v>0</v>
      </c>
      <c r="HV13" s="164">
        <f t="shared" si="123"/>
        <v>0</v>
      </c>
      <c r="HW13" s="164">
        <f t="shared" si="123"/>
        <v>0</v>
      </c>
      <c r="HX13" s="164">
        <f t="shared" si="123"/>
        <v>0</v>
      </c>
      <c r="HY13" s="164">
        <f t="shared" si="123"/>
        <v>0</v>
      </c>
      <c r="HZ13" s="164">
        <f t="shared" si="123"/>
        <v>0</v>
      </c>
      <c r="IA13" s="164">
        <f t="shared" si="123"/>
        <v>0</v>
      </c>
      <c r="IB13" s="164">
        <f t="shared" si="123"/>
        <v>0</v>
      </c>
      <c r="IC13" s="164">
        <f t="shared" si="123"/>
        <v>0</v>
      </c>
      <c r="ID13" s="164">
        <f t="shared" si="123"/>
        <v>0</v>
      </c>
      <c r="IE13" s="164">
        <f t="shared" si="123"/>
        <v>0</v>
      </c>
      <c r="IF13" s="164">
        <f t="shared" si="123"/>
        <v>0</v>
      </c>
      <c r="IG13" s="164">
        <f t="shared" si="123"/>
        <v>0</v>
      </c>
      <c r="IH13" s="164">
        <f t="shared" si="123"/>
        <v>0</v>
      </c>
      <c r="II13" s="164">
        <f t="shared" si="123"/>
        <v>0</v>
      </c>
      <c r="IJ13" s="164">
        <f t="shared" si="123"/>
        <v>0</v>
      </c>
      <c r="IK13" s="164">
        <f t="shared" si="123"/>
        <v>0</v>
      </c>
      <c r="IL13" s="164">
        <f t="shared" si="123"/>
        <v>0</v>
      </c>
      <c r="IM13" s="164">
        <f t="shared" si="123"/>
        <v>0</v>
      </c>
      <c r="IN13" s="164">
        <f t="shared" si="123"/>
        <v>0</v>
      </c>
      <c r="IO13" s="165">
        <f t="shared" si="123"/>
        <v>0</v>
      </c>
      <c r="IP13" s="163">
        <f t="shared" si="123"/>
        <v>0</v>
      </c>
      <c r="IQ13" s="164">
        <f t="shared" si="123"/>
        <v>0</v>
      </c>
      <c r="IR13" s="164">
        <f t="shared" si="123"/>
        <v>0</v>
      </c>
      <c r="IS13" s="164">
        <f t="shared" si="123"/>
        <v>0</v>
      </c>
      <c r="IT13" s="164">
        <f t="shared" si="123"/>
        <v>0</v>
      </c>
      <c r="IU13" s="164">
        <f t="shared" si="123"/>
        <v>0</v>
      </c>
      <c r="IV13" s="164">
        <f t="shared" si="123"/>
        <v>0</v>
      </c>
      <c r="IW13" s="164">
        <f t="shared" si="123"/>
        <v>0</v>
      </c>
      <c r="IX13" s="164">
        <f t="shared" si="123"/>
        <v>0</v>
      </c>
      <c r="IY13" s="164">
        <f t="shared" si="123"/>
        <v>0</v>
      </c>
      <c r="IZ13" s="164">
        <f t="shared" si="123"/>
        <v>0</v>
      </c>
      <c r="JA13" s="164">
        <f t="shared" si="123"/>
        <v>0</v>
      </c>
      <c r="JB13" s="164">
        <f t="shared" si="123"/>
        <v>0</v>
      </c>
      <c r="JC13" s="164">
        <f t="shared" ref="JC13:LN14" si="124">IF(JC10=1,JC$5&amp;JC6&amp;JC$9&amp;JC6&amp;JC$5,0)</f>
        <v>0</v>
      </c>
      <c r="JD13" s="164">
        <f t="shared" si="124"/>
        <v>0</v>
      </c>
      <c r="JE13" s="164">
        <f t="shared" si="124"/>
        <v>0</v>
      </c>
      <c r="JF13" s="164">
        <f t="shared" si="124"/>
        <v>0</v>
      </c>
      <c r="JG13" s="164">
        <f t="shared" si="124"/>
        <v>0</v>
      </c>
      <c r="JH13" s="164">
        <f t="shared" si="124"/>
        <v>0</v>
      </c>
      <c r="JI13" s="164">
        <f t="shared" si="124"/>
        <v>0</v>
      </c>
      <c r="JJ13" s="164">
        <f t="shared" si="124"/>
        <v>0</v>
      </c>
      <c r="JK13" s="164">
        <f t="shared" si="124"/>
        <v>0</v>
      </c>
      <c r="JL13" s="164">
        <f t="shared" si="124"/>
        <v>0</v>
      </c>
      <c r="JM13" s="164">
        <f t="shared" si="124"/>
        <v>0</v>
      </c>
      <c r="JN13" s="164">
        <f t="shared" si="124"/>
        <v>0</v>
      </c>
      <c r="JO13" s="164">
        <f t="shared" si="124"/>
        <v>0</v>
      </c>
      <c r="JP13" s="164">
        <f t="shared" si="124"/>
        <v>0</v>
      </c>
      <c r="JQ13" s="164">
        <f t="shared" si="124"/>
        <v>0</v>
      </c>
      <c r="JR13" s="164">
        <f t="shared" si="124"/>
        <v>0</v>
      </c>
      <c r="JS13" s="165">
        <f t="shared" si="124"/>
        <v>0</v>
      </c>
      <c r="JT13" s="163">
        <f t="shared" si="124"/>
        <v>0</v>
      </c>
      <c r="JU13" s="164">
        <f t="shared" si="124"/>
        <v>0</v>
      </c>
      <c r="JV13" s="164">
        <f t="shared" si="124"/>
        <v>0</v>
      </c>
      <c r="JW13" s="164">
        <f t="shared" si="124"/>
        <v>0</v>
      </c>
      <c r="JX13" s="164">
        <f t="shared" si="124"/>
        <v>0</v>
      </c>
      <c r="JY13" s="164">
        <f t="shared" si="124"/>
        <v>0</v>
      </c>
      <c r="JZ13" s="164">
        <f t="shared" si="124"/>
        <v>0</v>
      </c>
      <c r="KA13" s="164">
        <f t="shared" si="124"/>
        <v>0</v>
      </c>
      <c r="KB13" s="164">
        <f t="shared" si="124"/>
        <v>0</v>
      </c>
      <c r="KC13" s="164">
        <f t="shared" si="124"/>
        <v>0</v>
      </c>
      <c r="KD13" s="164">
        <f t="shared" si="124"/>
        <v>0</v>
      </c>
      <c r="KE13" s="164">
        <f t="shared" si="124"/>
        <v>0</v>
      </c>
      <c r="KF13" s="164">
        <f t="shared" si="124"/>
        <v>0</v>
      </c>
      <c r="KG13" s="164">
        <f t="shared" si="124"/>
        <v>0</v>
      </c>
      <c r="KH13" s="164">
        <f t="shared" si="124"/>
        <v>0</v>
      </c>
      <c r="KI13" s="164">
        <f t="shared" si="124"/>
        <v>0</v>
      </c>
      <c r="KJ13" s="164">
        <f t="shared" si="124"/>
        <v>0</v>
      </c>
      <c r="KK13" s="164">
        <f t="shared" si="124"/>
        <v>0</v>
      </c>
      <c r="KL13" s="164">
        <f t="shared" si="124"/>
        <v>0</v>
      </c>
      <c r="KM13" s="164">
        <f t="shared" si="124"/>
        <v>0</v>
      </c>
      <c r="KN13" s="164">
        <f t="shared" si="124"/>
        <v>0</v>
      </c>
      <c r="KO13" s="164">
        <f t="shared" si="124"/>
        <v>0</v>
      </c>
      <c r="KP13" s="164">
        <f t="shared" si="124"/>
        <v>0</v>
      </c>
      <c r="KQ13" s="164">
        <f t="shared" si="124"/>
        <v>0</v>
      </c>
      <c r="KR13" s="164">
        <f t="shared" si="124"/>
        <v>0</v>
      </c>
      <c r="KS13" s="164">
        <f t="shared" si="124"/>
        <v>0</v>
      </c>
      <c r="KT13" s="164">
        <f t="shared" si="124"/>
        <v>0</v>
      </c>
      <c r="KU13" s="164">
        <f t="shared" si="124"/>
        <v>0</v>
      </c>
      <c r="KV13" s="170">
        <f t="shared" si="124"/>
        <v>0</v>
      </c>
      <c r="KW13" s="164">
        <f t="shared" si="124"/>
        <v>0</v>
      </c>
      <c r="KX13" s="165">
        <f t="shared" si="124"/>
        <v>0</v>
      </c>
      <c r="KY13" s="163">
        <f t="shared" si="124"/>
        <v>0</v>
      </c>
      <c r="KZ13" s="164">
        <f t="shared" si="124"/>
        <v>0</v>
      </c>
      <c r="LA13" s="171">
        <f t="shared" si="124"/>
        <v>0</v>
      </c>
      <c r="LB13" s="164">
        <f t="shared" si="124"/>
        <v>0</v>
      </c>
      <c r="LC13" s="164">
        <f t="shared" si="124"/>
        <v>0</v>
      </c>
      <c r="LD13" s="164">
        <f t="shared" si="124"/>
        <v>0</v>
      </c>
      <c r="LE13" s="164">
        <f t="shared" si="124"/>
        <v>0</v>
      </c>
      <c r="LF13" s="164">
        <f t="shared" si="124"/>
        <v>0</v>
      </c>
      <c r="LG13" s="164">
        <f t="shared" si="124"/>
        <v>0</v>
      </c>
      <c r="LH13" s="164">
        <f t="shared" si="124"/>
        <v>0</v>
      </c>
      <c r="LI13" s="164">
        <f t="shared" si="124"/>
        <v>0</v>
      </c>
      <c r="LJ13" s="164">
        <f t="shared" si="124"/>
        <v>0</v>
      </c>
      <c r="LK13" s="164">
        <f t="shared" si="124"/>
        <v>0</v>
      </c>
      <c r="LL13" s="164">
        <f t="shared" si="124"/>
        <v>0</v>
      </c>
      <c r="LM13" s="164">
        <f t="shared" si="124"/>
        <v>0</v>
      </c>
      <c r="LN13" s="164">
        <f t="shared" si="124"/>
        <v>0</v>
      </c>
      <c r="LO13" s="164">
        <f t="shared" ref="LO13:NZ14" si="125">IF(LO10=1,LO$5&amp;LO6&amp;LO$9&amp;LO6&amp;LO$5,0)</f>
        <v>0</v>
      </c>
      <c r="LP13" s="164">
        <f t="shared" si="125"/>
        <v>0</v>
      </c>
      <c r="LQ13" s="164">
        <f t="shared" si="125"/>
        <v>0</v>
      </c>
      <c r="LR13" s="164">
        <f t="shared" si="125"/>
        <v>0</v>
      </c>
      <c r="LS13" s="164">
        <f t="shared" si="125"/>
        <v>0</v>
      </c>
      <c r="LT13" s="164">
        <f t="shared" si="125"/>
        <v>0</v>
      </c>
      <c r="LU13" s="164">
        <f t="shared" si="125"/>
        <v>0</v>
      </c>
      <c r="LV13" s="164">
        <f t="shared" si="125"/>
        <v>0</v>
      </c>
      <c r="LW13" s="164">
        <f t="shared" si="125"/>
        <v>0</v>
      </c>
      <c r="LX13" s="164">
        <f t="shared" si="125"/>
        <v>0</v>
      </c>
      <c r="LY13" s="164">
        <f t="shared" si="125"/>
        <v>0</v>
      </c>
      <c r="LZ13" s="164">
        <f t="shared" si="125"/>
        <v>0</v>
      </c>
      <c r="MA13" s="164">
        <f t="shared" si="125"/>
        <v>0</v>
      </c>
      <c r="MB13" s="164">
        <f t="shared" si="125"/>
        <v>0</v>
      </c>
      <c r="MC13" s="165">
        <f t="shared" si="125"/>
        <v>0</v>
      </c>
      <c r="MD13" s="163">
        <f t="shared" si="125"/>
        <v>0</v>
      </c>
      <c r="ME13" s="164">
        <f t="shared" si="125"/>
        <v>0</v>
      </c>
      <c r="MF13" s="164">
        <f t="shared" si="125"/>
        <v>0</v>
      </c>
      <c r="MG13" s="164">
        <f t="shared" si="125"/>
        <v>0</v>
      </c>
      <c r="MH13" s="164">
        <f t="shared" si="125"/>
        <v>0</v>
      </c>
      <c r="MI13" s="164">
        <f t="shared" si="125"/>
        <v>0</v>
      </c>
      <c r="MJ13" s="164">
        <f t="shared" si="125"/>
        <v>0</v>
      </c>
      <c r="MK13" s="164">
        <f t="shared" si="125"/>
        <v>0</v>
      </c>
      <c r="ML13" s="164">
        <f t="shared" si="125"/>
        <v>0</v>
      </c>
      <c r="MM13" s="164">
        <f t="shared" si="125"/>
        <v>0</v>
      </c>
      <c r="MN13" s="164">
        <f t="shared" si="125"/>
        <v>0</v>
      </c>
      <c r="MO13" s="164">
        <f t="shared" si="125"/>
        <v>0</v>
      </c>
      <c r="MP13" s="164">
        <f t="shared" si="125"/>
        <v>0</v>
      </c>
      <c r="MQ13" s="164">
        <f t="shared" si="125"/>
        <v>0</v>
      </c>
      <c r="MR13" s="164">
        <f t="shared" si="125"/>
        <v>0</v>
      </c>
      <c r="MS13" s="164">
        <f t="shared" si="125"/>
        <v>0</v>
      </c>
      <c r="MT13" s="164">
        <f t="shared" si="125"/>
        <v>0</v>
      </c>
      <c r="MU13" s="164">
        <f t="shared" si="125"/>
        <v>0</v>
      </c>
      <c r="MV13" s="164">
        <f t="shared" si="125"/>
        <v>0</v>
      </c>
      <c r="MW13" s="164">
        <f t="shared" si="125"/>
        <v>0</v>
      </c>
      <c r="MX13" s="164">
        <f t="shared" si="125"/>
        <v>0</v>
      </c>
      <c r="MY13" s="164">
        <f t="shared" si="125"/>
        <v>0</v>
      </c>
      <c r="MZ13" s="164">
        <f t="shared" si="125"/>
        <v>0</v>
      </c>
      <c r="NA13" s="164">
        <f t="shared" si="125"/>
        <v>0</v>
      </c>
      <c r="NB13" s="164">
        <f t="shared" si="125"/>
        <v>0</v>
      </c>
      <c r="NC13" s="164">
        <f t="shared" si="125"/>
        <v>0</v>
      </c>
      <c r="ND13" s="164">
        <f t="shared" si="125"/>
        <v>0</v>
      </c>
      <c r="NE13" s="164">
        <f t="shared" si="125"/>
        <v>0</v>
      </c>
      <c r="NF13" s="165" t="str">
        <f t="shared" si="125"/>
        <v>53</v>
      </c>
      <c r="NG13" s="163">
        <f t="shared" si="125"/>
        <v>0</v>
      </c>
      <c r="NH13" s="164">
        <f t="shared" si="125"/>
        <v>0</v>
      </c>
      <c r="NI13" s="164">
        <f t="shared" si="125"/>
        <v>0</v>
      </c>
      <c r="NJ13" s="164">
        <f t="shared" si="125"/>
        <v>0</v>
      </c>
      <c r="NK13" s="164">
        <f t="shared" si="125"/>
        <v>0</v>
      </c>
      <c r="NL13" s="164">
        <f t="shared" si="125"/>
        <v>0</v>
      </c>
      <c r="NM13" s="164">
        <f t="shared" si="125"/>
        <v>0</v>
      </c>
      <c r="NN13" s="164">
        <f t="shared" si="125"/>
        <v>0</v>
      </c>
      <c r="NO13" s="164">
        <f t="shared" si="125"/>
        <v>0</v>
      </c>
      <c r="NP13" s="164">
        <f t="shared" si="125"/>
        <v>0</v>
      </c>
      <c r="NQ13" s="164">
        <f t="shared" si="125"/>
        <v>0</v>
      </c>
      <c r="NR13" s="164">
        <f t="shared" si="125"/>
        <v>0</v>
      </c>
      <c r="NS13" s="164">
        <f t="shared" si="125"/>
        <v>0</v>
      </c>
      <c r="NT13" s="164">
        <f t="shared" si="125"/>
        <v>0</v>
      </c>
      <c r="NU13" s="164">
        <f t="shared" si="125"/>
        <v>0</v>
      </c>
      <c r="NV13" s="164">
        <f t="shared" si="125"/>
        <v>0</v>
      </c>
      <c r="NW13" s="164">
        <f t="shared" si="125"/>
        <v>0</v>
      </c>
      <c r="NX13" s="164">
        <f t="shared" si="125"/>
        <v>0</v>
      </c>
      <c r="NY13" s="164">
        <f t="shared" si="125"/>
        <v>0</v>
      </c>
      <c r="NZ13" s="164">
        <f t="shared" si="125"/>
        <v>0</v>
      </c>
      <c r="OA13" s="164">
        <f t="shared" ref="OA13:OK14" si="126">IF(OA10=1,OA$5&amp;OA6&amp;OA$9&amp;OA6&amp;OA$5,0)</f>
        <v>0</v>
      </c>
      <c r="OB13" s="164">
        <f t="shared" si="126"/>
        <v>0</v>
      </c>
      <c r="OC13" s="164">
        <f t="shared" si="126"/>
        <v>0</v>
      </c>
      <c r="OD13" s="164">
        <f t="shared" si="126"/>
        <v>0</v>
      </c>
      <c r="OE13" s="164">
        <f t="shared" si="126"/>
        <v>0</v>
      </c>
      <c r="OF13" s="164">
        <f t="shared" si="126"/>
        <v>0</v>
      </c>
      <c r="OG13" s="164">
        <f t="shared" si="126"/>
        <v>0</v>
      </c>
      <c r="OH13" s="164">
        <f t="shared" si="126"/>
        <v>0</v>
      </c>
      <c r="OI13" s="164">
        <f t="shared" si="126"/>
        <v>0</v>
      </c>
      <c r="OJ13" s="164">
        <f t="shared" si="126"/>
        <v>0</v>
      </c>
      <c r="OK13" s="165">
        <f t="shared" si="126"/>
        <v>0</v>
      </c>
    </row>
    <row r="14" spans="2:404" ht="13.5" customHeight="1">
      <c r="B14" s="178" t="s">
        <v>161</v>
      </c>
      <c r="C14" s="179"/>
      <c r="D14" s="180"/>
      <c r="E14" s="219">
        <f>IF(E11=1,E$5&amp;E7&amp;E$9&amp;E7&amp;E$5,0)</f>
        <v>0</v>
      </c>
      <c r="F14" s="156">
        <f t="shared" ref="F14:BQ14" si="127">IF(F11=1,F$5&amp;F7&amp;F$9&amp;F7&amp;F$5,0)</f>
        <v>0</v>
      </c>
      <c r="G14" s="156">
        <f t="shared" si="127"/>
        <v>0</v>
      </c>
      <c r="H14" s="156">
        <f t="shared" si="127"/>
        <v>0</v>
      </c>
      <c r="I14" s="156">
        <f t="shared" si="127"/>
        <v>0</v>
      </c>
      <c r="J14" s="156">
        <f t="shared" si="127"/>
        <v>0</v>
      </c>
      <c r="K14" s="156">
        <f t="shared" si="127"/>
        <v>0</v>
      </c>
      <c r="L14" s="156">
        <f t="shared" si="127"/>
        <v>0</v>
      </c>
      <c r="M14" s="156">
        <f t="shared" si="127"/>
        <v>0</v>
      </c>
      <c r="N14" s="156">
        <f t="shared" si="127"/>
        <v>0</v>
      </c>
      <c r="O14" s="156">
        <f t="shared" si="127"/>
        <v>0</v>
      </c>
      <c r="P14" s="156">
        <f t="shared" si="127"/>
        <v>0</v>
      </c>
      <c r="Q14" s="156">
        <f t="shared" si="127"/>
        <v>0</v>
      </c>
      <c r="R14" s="156">
        <f t="shared" si="127"/>
        <v>0</v>
      </c>
      <c r="S14" s="156">
        <f t="shared" si="127"/>
        <v>0</v>
      </c>
      <c r="T14" s="156">
        <f t="shared" si="127"/>
        <v>0</v>
      </c>
      <c r="U14" s="156">
        <f t="shared" si="127"/>
        <v>0</v>
      </c>
      <c r="V14" s="156">
        <f t="shared" si="127"/>
        <v>0</v>
      </c>
      <c r="W14" s="156">
        <f t="shared" si="127"/>
        <v>0</v>
      </c>
      <c r="X14" s="156">
        <f t="shared" si="127"/>
        <v>0</v>
      </c>
      <c r="Y14" s="156">
        <f t="shared" si="127"/>
        <v>0</v>
      </c>
      <c r="Z14" s="156">
        <f t="shared" si="127"/>
        <v>0</v>
      </c>
      <c r="AA14" s="156">
        <f t="shared" si="127"/>
        <v>0</v>
      </c>
      <c r="AB14" s="156">
        <f t="shared" si="127"/>
        <v>0</v>
      </c>
      <c r="AC14" s="156">
        <f t="shared" si="127"/>
        <v>0</v>
      </c>
      <c r="AD14" s="156">
        <f t="shared" si="127"/>
        <v>0</v>
      </c>
      <c r="AE14" s="156">
        <f t="shared" si="127"/>
        <v>0</v>
      </c>
      <c r="AF14" s="156">
        <f t="shared" si="127"/>
        <v>0</v>
      </c>
      <c r="AG14" s="156">
        <f t="shared" si="127"/>
        <v>0</v>
      </c>
      <c r="AH14" s="156">
        <f t="shared" si="127"/>
        <v>0</v>
      </c>
      <c r="AI14" s="220">
        <f t="shared" si="127"/>
        <v>0</v>
      </c>
      <c r="AJ14" s="219">
        <f t="shared" si="127"/>
        <v>0</v>
      </c>
      <c r="AK14" s="156">
        <f t="shared" si="127"/>
        <v>0</v>
      </c>
      <c r="AL14" s="156">
        <f t="shared" si="127"/>
        <v>0</v>
      </c>
      <c r="AM14" s="156">
        <f t="shared" si="127"/>
        <v>0</v>
      </c>
      <c r="AN14" s="156">
        <f t="shared" si="127"/>
        <v>0</v>
      </c>
      <c r="AO14" s="156">
        <f t="shared" si="127"/>
        <v>0</v>
      </c>
      <c r="AP14" s="156">
        <f t="shared" si="127"/>
        <v>0</v>
      </c>
      <c r="AQ14" s="156">
        <f t="shared" si="127"/>
        <v>0</v>
      </c>
      <c r="AR14" s="156">
        <f t="shared" si="127"/>
        <v>0</v>
      </c>
      <c r="AS14" s="156">
        <f t="shared" si="127"/>
        <v>0</v>
      </c>
      <c r="AT14" s="156">
        <f t="shared" si="127"/>
        <v>0</v>
      </c>
      <c r="AU14" s="156">
        <f t="shared" si="127"/>
        <v>0</v>
      </c>
      <c r="AV14" s="156">
        <f t="shared" si="127"/>
        <v>0</v>
      </c>
      <c r="AW14" s="156">
        <f t="shared" si="127"/>
        <v>0</v>
      </c>
      <c r="AX14" s="156">
        <f t="shared" si="127"/>
        <v>0</v>
      </c>
      <c r="AY14" s="156">
        <f t="shared" si="127"/>
        <v>0</v>
      </c>
      <c r="AZ14" s="156">
        <f t="shared" si="127"/>
        <v>0</v>
      </c>
      <c r="BA14" s="156">
        <f t="shared" si="127"/>
        <v>0</v>
      </c>
      <c r="BB14" s="156">
        <f t="shared" si="127"/>
        <v>0</v>
      </c>
      <c r="BC14" s="156">
        <f t="shared" si="127"/>
        <v>0</v>
      </c>
      <c r="BD14" s="156">
        <f t="shared" si="127"/>
        <v>0</v>
      </c>
      <c r="BE14" s="156">
        <f t="shared" si="127"/>
        <v>0</v>
      </c>
      <c r="BF14" s="156">
        <f t="shared" si="127"/>
        <v>0</v>
      </c>
      <c r="BG14" s="156">
        <f t="shared" si="127"/>
        <v>0</v>
      </c>
      <c r="BH14" s="156">
        <f t="shared" si="127"/>
        <v>0</v>
      </c>
      <c r="BI14" s="156">
        <f t="shared" si="127"/>
        <v>0</v>
      </c>
      <c r="BJ14" s="156">
        <f t="shared" si="127"/>
        <v>0</v>
      </c>
      <c r="BK14" s="156">
        <f t="shared" si="127"/>
        <v>0</v>
      </c>
      <c r="BL14" s="156">
        <f t="shared" si="127"/>
        <v>0</v>
      </c>
      <c r="BM14" s="220">
        <f t="shared" si="127"/>
        <v>0</v>
      </c>
      <c r="BN14" s="156">
        <f t="shared" si="127"/>
        <v>0</v>
      </c>
      <c r="BO14" s="156">
        <f t="shared" si="127"/>
        <v>0</v>
      </c>
      <c r="BP14" s="156">
        <f t="shared" si="127"/>
        <v>0</v>
      </c>
      <c r="BQ14" s="156">
        <f t="shared" si="127"/>
        <v>0</v>
      </c>
      <c r="BR14" s="156">
        <f t="shared" si="120"/>
        <v>0</v>
      </c>
      <c r="BS14" s="156">
        <f t="shared" si="121"/>
        <v>0</v>
      </c>
      <c r="BT14" s="156">
        <f t="shared" si="121"/>
        <v>0</v>
      </c>
      <c r="BU14" s="156">
        <f t="shared" si="121"/>
        <v>0</v>
      </c>
      <c r="BV14" s="156">
        <f t="shared" si="121"/>
        <v>0</v>
      </c>
      <c r="BW14" s="156">
        <f t="shared" si="121"/>
        <v>0</v>
      </c>
      <c r="BX14" s="156">
        <f t="shared" si="121"/>
        <v>0</v>
      </c>
      <c r="BY14" s="156">
        <f t="shared" si="121"/>
        <v>0</v>
      </c>
      <c r="BZ14" s="156">
        <f t="shared" si="121"/>
        <v>0</v>
      </c>
      <c r="CA14" s="156">
        <f t="shared" si="121"/>
        <v>0</v>
      </c>
      <c r="CB14" s="156">
        <f t="shared" si="121"/>
        <v>0</v>
      </c>
      <c r="CC14" s="156">
        <f t="shared" si="121"/>
        <v>0</v>
      </c>
      <c r="CD14" s="156">
        <f t="shared" si="121"/>
        <v>0</v>
      </c>
      <c r="CE14" s="156">
        <f t="shared" si="121"/>
        <v>0</v>
      </c>
      <c r="CF14" s="156">
        <f t="shared" si="121"/>
        <v>0</v>
      </c>
      <c r="CG14" s="156">
        <f t="shared" si="121"/>
        <v>0</v>
      </c>
      <c r="CH14" s="156">
        <f t="shared" si="121"/>
        <v>0</v>
      </c>
      <c r="CI14" s="156">
        <f t="shared" si="121"/>
        <v>0</v>
      </c>
      <c r="CJ14" s="156">
        <f t="shared" si="121"/>
        <v>0</v>
      </c>
      <c r="CK14" s="156">
        <f t="shared" si="121"/>
        <v>0</v>
      </c>
      <c r="CL14" s="156">
        <f t="shared" si="121"/>
        <v>0</v>
      </c>
      <c r="CM14" s="156">
        <f t="shared" si="121"/>
        <v>0</v>
      </c>
      <c r="CN14" s="156">
        <f t="shared" si="121"/>
        <v>0</v>
      </c>
      <c r="CO14" s="156">
        <f t="shared" si="121"/>
        <v>0</v>
      </c>
      <c r="CP14" s="156">
        <f t="shared" si="121"/>
        <v>0</v>
      </c>
      <c r="CQ14" s="156">
        <f t="shared" si="121"/>
        <v>0</v>
      </c>
      <c r="CR14" s="220">
        <f t="shared" si="121"/>
        <v>0</v>
      </c>
      <c r="CS14" s="219">
        <f t="shared" si="121"/>
        <v>0</v>
      </c>
      <c r="CT14" s="156">
        <f t="shared" si="121"/>
        <v>0</v>
      </c>
      <c r="CU14" s="156">
        <f t="shared" si="121"/>
        <v>0</v>
      </c>
      <c r="CV14" s="156">
        <f t="shared" si="121"/>
        <v>0</v>
      </c>
      <c r="CW14" s="156">
        <f t="shared" si="121"/>
        <v>0</v>
      </c>
      <c r="CX14" s="156">
        <f t="shared" si="121"/>
        <v>0</v>
      </c>
      <c r="CY14" s="156">
        <f t="shared" si="121"/>
        <v>0</v>
      </c>
      <c r="CZ14" s="156">
        <f t="shared" si="121"/>
        <v>0</v>
      </c>
      <c r="DA14" s="156">
        <f t="shared" si="121"/>
        <v>0</v>
      </c>
      <c r="DB14" s="156">
        <f t="shared" si="121"/>
        <v>0</v>
      </c>
      <c r="DC14" s="156">
        <f t="shared" si="121"/>
        <v>0</v>
      </c>
      <c r="DD14" s="156">
        <f t="shared" si="121"/>
        <v>0</v>
      </c>
      <c r="DE14" s="156">
        <f t="shared" si="121"/>
        <v>0</v>
      </c>
      <c r="DF14" s="156">
        <f t="shared" si="121"/>
        <v>0</v>
      </c>
      <c r="DG14" s="156">
        <f t="shared" si="121"/>
        <v>0</v>
      </c>
      <c r="DH14" s="156">
        <f t="shared" si="121"/>
        <v>0</v>
      </c>
      <c r="DI14" s="156">
        <f t="shared" si="121"/>
        <v>0</v>
      </c>
      <c r="DJ14" s="156">
        <f t="shared" si="121"/>
        <v>0</v>
      </c>
      <c r="DK14" s="156">
        <f t="shared" si="121"/>
        <v>0</v>
      </c>
      <c r="DL14" s="156">
        <f t="shared" si="121"/>
        <v>0</v>
      </c>
      <c r="DM14" s="156">
        <f t="shared" si="121"/>
        <v>0</v>
      </c>
      <c r="DN14" s="156">
        <f t="shared" si="121"/>
        <v>0</v>
      </c>
      <c r="DO14" s="156">
        <f t="shared" si="121"/>
        <v>0</v>
      </c>
      <c r="DP14" s="156">
        <f t="shared" si="121"/>
        <v>0</v>
      </c>
      <c r="DQ14" s="156">
        <f t="shared" si="121"/>
        <v>0</v>
      </c>
      <c r="DR14" s="156">
        <f t="shared" si="121"/>
        <v>0</v>
      </c>
      <c r="DS14" s="156">
        <f t="shared" si="121"/>
        <v>0</v>
      </c>
      <c r="DT14" s="156">
        <f t="shared" si="121"/>
        <v>0</v>
      </c>
      <c r="DU14" s="156">
        <f t="shared" si="121"/>
        <v>0</v>
      </c>
      <c r="DV14" s="220">
        <f t="shared" si="121"/>
        <v>0</v>
      </c>
      <c r="DW14" s="219">
        <f t="shared" si="121"/>
        <v>0</v>
      </c>
      <c r="DX14" s="156">
        <f t="shared" si="121"/>
        <v>0</v>
      </c>
      <c r="DY14" s="156">
        <f t="shared" si="121"/>
        <v>0</v>
      </c>
      <c r="DZ14" s="156">
        <f t="shared" si="121"/>
        <v>0</v>
      </c>
      <c r="EA14" s="156">
        <f t="shared" si="121"/>
        <v>0</v>
      </c>
      <c r="EB14" s="156">
        <f t="shared" si="121"/>
        <v>0</v>
      </c>
      <c r="EC14" s="156">
        <f t="shared" si="121"/>
        <v>0</v>
      </c>
      <c r="ED14" s="156">
        <f t="shared" si="121"/>
        <v>0</v>
      </c>
      <c r="EE14" s="156">
        <f t="shared" si="122"/>
        <v>0</v>
      </c>
      <c r="EF14" s="156">
        <f t="shared" si="122"/>
        <v>0</v>
      </c>
      <c r="EG14" s="156">
        <f t="shared" si="122"/>
        <v>0</v>
      </c>
      <c r="EH14" s="156">
        <f t="shared" si="122"/>
        <v>0</v>
      </c>
      <c r="EI14" s="156">
        <f t="shared" si="122"/>
        <v>0</v>
      </c>
      <c r="EJ14" s="156">
        <f t="shared" si="122"/>
        <v>0</v>
      </c>
      <c r="EK14" s="156">
        <f t="shared" si="122"/>
        <v>0</v>
      </c>
      <c r="EL14" s="156">
        <f t="shared" si="122"/>
        <v>0</v>
      </c>
      <c r="EM14" s="156">
        <f t="shared" si="122"/>
        <v>0</v>
      </c>
      <c r="EN14" s="156">
        <f t="shared" si="122"/>
        <v>0</v>
      </c>
      <c r="EO14" s="156">
        <f t="shared" si="122"/>
        <v>0</v>
      </c>
      <c r="EP14" s="156">
        <f t="shared" si="122"/>
        <v>0</v>
      </c>
      <c r="EQ14" s="156">
        <f t="shared" si="122"/>
        <v>0</v>
      </c>
      <c r="ER14" s="156">
        <f t="shared" si="122"/>
        <v>0</v>
      </c>
      <c r="ES14" s="156">
        <f t="shared" si="122"/>
        <v>0</v>
      </c>
      <c r="ET14" s="156">
        <f t="shared" si="122"/>
        <v>0</v>
      </c>
      <c r="EU14" s="156">
        <f t="shared" si="122"/>
        <v>0</v>
      </c>
      <c r="EV14" s="156">
        <f t="shared" si="122"/>
        <v>0</v>
      </c>
      <c r="EW14" s="156">
        <f t="shared" si="122"/>
        <v>0</v>
      </c>
      <c r="EX14" s="156">
        <f t="shared" si="122"/>
        <v>0</v>
      </c>
      <c r="EY14" s="156">
        <f t="shared" si="122"/>
        <v>0</v>
      </c>
      <c r="EZ14" s="156">
        <f t="shared" si="122"/>
        <v>0</v>
      </c>
      <c r="FA14" s="220">
        <f t="shared" si="122"/>
        <v>0</v>
      </c>
      <c r="FB14" s="219">
        <f t="shared" si="122"/>
        <v>0</v>
      </c>
      <c r="FC14" s="156">
        <f t="shared" si="122"/>
        <v>0</v>
      </c>
      <c r="FD14" s="156">
        <f t="shared" si="122"/>
        <v>0</v>
      </c>
      <c r="FE14" s="156">
        <f t="shared" si="122"/>
        <v>0</v>
      </c>
      <c r="FF14" s="156">
        <f t="shared" si="122"/>
        <v>0</v>
      </c>
      <c r="FG14" s="156">
        <f t="shared" si="122"/>
        <v>0</v>
      </c>
      <c r="FH14" s="156">
        <f t="shared" si="122"/>
        <v>0</v>
      </c>
      <c r="FI14" s="156">
        <f t="shared" si="122"/>
        <v>0</v>
      </c>
      <c r="FJ14" s="156">
        <f t="shared" si="122"/>
        <v>0</v>
      </c>
      <c r="FK14" s="156">
        <f t="shared" si="122"/>
        <v>0</v>
      </c>
      <c r="FL14" s="156">
        <f t="shared" si="122"/>
        <v>0</v>
      </c>
      <c r="FM14" s="156">
        <f t="shared" si="122"/>
        <v>0</v>
      </c>
      <c r="FN14" s="221">
        <f t="shared" si="122"/>
        <v>0</v>
      </c>
      <c r="FO14" s="156">
        <f t="shared" si="122"/>
        <v>0</v>
      </c>
      <c r="FP14" s="222">
        <f t="shared" si="122"/>
        <v>0</v>
      </c>
      <c r="FQ14" s="156">
        <f t="shared" si="122"/>
        <v>0</v>
      </c>
      <c r="FR14" s="156">
        <f t="shared" si="122"/>
        <v>0</v>
      </c>
      <c r="FS14" s="156">
        <f t="shared" si="122"/>
        <v>0</v>
      </c>
      <c r="FT14" s="156">
        <f t="shared" si="122"/>
        <v>0</v>
      </c>
      <c r="FU14" s="156">
        <f t="shared" si="122"/>
        <v>0</v>
      </c>
      <c r="FV14" s="156">
        <f t="shared" si="122"/>
        <v>0</v>
      </c>
      <c r="FW14" s="156">
        <f t="shared" si="122"/>
        <v>0</v>
      </c>
      <c r="FX14" s="156">
        <f t="shared" si="122"/>
        <v>0</v>
      </c>
      <c r="FY14" s="156">
        <f t="shared" si="122"/>
        <v>0</v>
      </c>
      <c r="FZ14" s="156">
        <f t="shared" si="122"/>
        <v>0</v>
      </c>
      <c r="GA14" s="156">
        <f t="shared" si="122"/>
        <v>0</v>
      </c>
      <c r="GB14" s="156">
        <f t="shared" si="122"/>
        <v>0</v>
      </c>
      <c r="GC14" s="156">
        <f t="shared" si="122"/>
        <v>0</v>
      </c>
      <c r="GD14" s="156">
        <f t="shared" si="122"/>
        <v>0</v>
      </c>
      <c r="GE14" s="156">
        <f t="shared" si="122"/>
        <v>0</v>
      </c>
      <c r="GF14" s="220">
        <f t="shared" si="122"/>
        <v>0</v>
      </c>
      <c r="GG14" s="219">
        <f t="shared" si="122"/>
        <v>0</v>
      </c>
      <c r="GH14" s="156">
        <f t="shared" si="122"/>
        <v>0</v>
      </c>
      <c r="GI14" s="156">
        <f t="shared" si="122"/>
        <v>0</v>
      </c>
      <c r="GJ14" s="156">
        <f t="shared" si="122"/>
        <v>0</v>
      </c>
      <c r="GK14" s="156">
        <f t="shared" si="122"/>
        <v>0</v>
      </c>
      <c r="GL14" s="156">
        <f t="shared" si="122"/>
        <v>0</v>
      </c>
      <c r="GM14" s="156">
        <f t="shared" si="122"/>
        <v>0</v>
      </c>
      <c r="GN14" s="156">
        <f t="shared" si="122"/>
        <v>0</v>
      </c>
      <c r="GO14" s="156">
        <f t="shared" si="122"/>
        <v>0</v>
      </c>
      <c r="GP14" s="156">
        <f t="shared" si="122"/>
        <v>0</v>
      </c>
      <c r="GQ14" s="156">
        <f t="shared" si="123"/>
        <v>0</v>
      </c>
      <c r="GR14" s="156">
        <f t="shared" si="123"/>
        <v>0</v>
      </c>
      <c r="GS14" s="156">
        <f t="shared" si="123"/>
        <v>0</v>
      </c>
      <c r="GT14" s="156">
        <f t="shared" si="123"/>
        <v>0</v>
      </c>
      <c r="GU14" s="156">
        <f t="shared" si="123"/>
        <v>0</v>
      </c>
      <c r="GV14" s="156">
        <f t="shared" si="123"/>
        <v>0</v>
      </c>
      <c r="GW14" s="156">
        <f t="shared" si="123"/>
        <v>0</v>
      </c>
      <c r="GX14" s="156">
        <f t="shared" si="123"/>
        <v>0</v>
      </c>
      <c r="GY14" s="156">
        <f t="shared" si="123"/>
        <v>0</v>
      </c>
      <c r="GZ14" s="156">
        <f t="shared" si="123"/>
        <v>0</v>
      </c>
      <c r="HA14" s="156">
        <f t="shared" si="123"/>
        <v>0</v>
      </c>
      <c r="HB14" s="156">
        <f t="shared" si="123"/>
        <v>0</v>
      </c>
      <c r="HC14" s="156">
        <f t="shared" si="123"/>
        <v>0</v>
      </c>
      <c r="HD14" s="156">
        <f t="shared" si="123"/>
        <v>0</v>
      </c>
      <c r="HE14" s="156">
        <f t="shared" si="123"/>
        <v>0</v>
      </c>
      <c r="HF14" s="156">
        <f t="shared" si="123"/>
        <v>0</v>
      </c>
      <c r="HG14" s="156">
        <f t="shared" si="123"/>
        <v>0</v>
      </c>
      <c r="HH14" s="156">
        <f t="shared" si="123"/>
        <v>0</v>
      </c>
      <c r="HI14" s="156">
        <f t="shared" si="123"/>
        <v>0</v>
      </c>
      <c r="HJ14" s="220">
        <f t="shared" si="123"/>
        <v>0</v>
      </c>
      <c r="HK14" s="219">
        <f t="shared" si="123"/>
        <v>0</v>
      </c>
      <c r="HL14" s="156">
        <f t="shared" si="123"/>
        <v>0</v>
      </c>
      <c r="HM14" s="156">
        <f t="shared" si="123"/>
        <v>0</v>
      </c>
      <c r="HN14" s="156">
        <f t="shared" si="123"/>
        <v>0</v>
      </c>
      <c r="HO14" s="156">
        <f t="shared" si="123"/>
        <v>0</v>
      </c>
      <c r="HP14" s="156">
        <f t="shared" si="123"/>
        <v>0</v>
      </c>
      <c r="HQ14" s="156">
        <f t="shared" si="123"/>
        <v>0</v>
      </c>
      <c r="HR14" s="156">
        <f t="shared" si="123"/>
        <v>0</v>
      </c>
      <c r="HS14" s="156">
        <f t="shared" si="123"/>
        <v>0</v>
      </c>
      <c r="HT14" s="156">
        <f t="shared" si="123"/>
        <v>0</v>
      </c>
      <c r="HU14" s="156">
        <f t="shared" si="123"/>
        <v>0</v>
      </c>
      <c r="HV14" s="156">
        <f t="shared" si="123"/>
        <v>0</v>
      </c>
      <c r="HW14" s="156">
        <f t="shared" si="123"/>
        <v>0</v>
      </c>
      <c r="HX14" s="156">
        <f t="shared" si="123"/>
        <v>0</v>
      </c>
      <c r="HY14" s="156">
        <f t="shared" si="123"/>
        <v>0</v>
      </c>
      <c r="HZ14" s="156">
        <f t="shared" si="123"/>
        <v>0</v>
      </c>
      <c r="IA14" s="156">
        <f t="shared" si="123"/>
        <v>0</v>
      </c>
      <c r="IB14" s="156">
        <f t="shared" si="123"/>
        <v>0</v>
      </c>
      <c r="IC14" s="156">
        <f t="shared" si="123"/>
        <v>0</v>
      </c>
      <c r="ID14" s="156">
        <f t="shared" si="123"/>
        <v>0</v>
      </c>
      <c r="IE14" s="156">
        <f t="shared" si="123"/>
        <v>0</v>
      </c>
      <c r="IF14" s="156">
        <f t="shared" si="123"/>
        <v>0</v>
      </c>
      <c r="IG14" s="156">
        <f t="shared" si="123"/>
        <v>0</v>
      </c>
      <c r="IH14" s="156">
        <f t="shared" si="123"/>
        <v>0</v>
      </c>
      <c r="II14" s="156">
        <f t="shared" si="123"/>
        <v>0</v>
      </c>
      <c r="IJ14" s="156">
        <f t="shared" si="123"/>
        <v>0</v>
      </c>
      <c r="IK14" s="156">
        <f t="shared" si="123"/>
        <v>0</v>
      </c>
      <c r="IL14" s="156">
        <f t="shared" si="123"/>
        <v>0</v>
      </c>
      <c r="IM14" s="156">
        <f t="shared" si="123"/>
        <v>0</v>
      </c>
      <c r="IN14" s="156">
        <f t="shared" si="123"/>
        <v>0</v>
      </c>
      <c r="IO14" s="220">
        <f t="shared" si="123"/>
        <v>0</v>
      </c>
      <c r="IP14" s="219">
        <f t="shared" si="123"/>
        <v>0</v>
      </c>
      <c r="IQ14" s="156">
        <f t="shared" si="123"/>
        <v>0</v>
      </c>
      <c r="IR14" s="156">
        <f t="shared" si="123"/>
        <v>0</v>
      </c>
      <c r="IS14" s="156">
        <f t="shared" si="123"/>
        <v>0</v>
      </c>
      <c r="IT14" s="156">
        <f t="shared" si="123"/>
        <v>0</v>
      </c>
      <c r="IU14" s="156">
        <f t="shared" si="123"/>
        <v>0</v>
      </c>
      <c r="IV14" s="156">
        <f t="shared" si="123"/>
        <v>0</v>
      </c>
      <c r="IW14" s="156">
        <f t="shared" si="123"/>
        <v>0</v>
      </c>
      <c r="IX14" s="156">
        <f t="shared" si="123"/>
        <v>0</v>
      </c>
      <c r="IY14" s="156">
        <f t="shared" si="123"/>
        <v>0</v>
      </c>
      <c r="IZ14" s="156">
        <f t="shared" si="123"/>
        <v>0</v>
      </c>
      <c r="JA14" s="156">
        <f t="shared" si="123"/>
        <v>0</v>
      </c>
      <c r="JB14" s="156">
        <f t="shared" si="123"/>
        <v>0</v>
      </c>
      <c r="JC14" s="156">
        <f t="shared" si="124"/>
        <v>0</v>
      </c>
      <c r="JD14" s="156">
        <f t="shared" si="124"/>
        <v>0</v>
      </c>
      <c r="JE14" s="156">
        <f t="shared" si="124"/>
        <v>0</v>
      </c>
      <c r="JF14" s="156">
        <f t="shared" si="124"/>
        <v>0</v>
      </c>
      <c r="JG14" s="156">
        <f t="shared" si="124"/>
        <v>0</v>
      </c>
      <c r="JH14" s="156">
        <f t="shared" si="124"/>
        <v>0</v>
      </c>
      <c r="JI14" s="156">
        <f t="shared" si="124"/>
        <v>0</v>
      </c>
      <c r="JJ14" s="156">
        <f t="shared" si="124"/>
        <v>0</v>
      </c>
      <c r="JK14" s="156">
        <f t="shared" si="124"/>
        <v>0</v>
      </c>
      <c r="JL14" s="156">
        <f t="shared" si="124"/>
        <v>0</v>
      </c>
      <c r="JM14" s="156">
        <f t="shared" si="124"/>
        <v>0</v>
      </c>
      <c r="JN14" s="156">
        <f t="shared" si="124"/>
        <v>0</v>
      </c>
      <c r="JO14" s="156">
        <f t="shared" si="124"/>
        <v>0</v>
      </c>
      <c r="JP14" s="156">
        <f t="shared" si="124"/>
        <v>0</v>
      </c>
      <c r="JQ14" s="156">
        <f t="shared" si="124"/>
        <v>0</v>
      </c>
      <c r="JR14" s="156">
        <f t="shared" si="124"/>
        <v>0</v>
      </c>
      <c r="JS14" s="220">
        <f t="shared" si="124"/>
        <v>0</v>
      </c>
      <c r="JT14" s="219">
        <f t="shared" si="124"/>
        <v>0</v>
      </c>
      <c r="JU14" s="156">
        <f t="shared" si="124"/>
        <v>0</v>
      </c>
      <c r="JV14" s="156">
        <f t="shared" si="124"/>
        <v>0</v>
      </c>
      <c r="JW14" s="156">
        <f t="shared" si="124"/>
        <v>0</v>
      </c>
      <c r="JX14" s="156">
        <f t="shared" si="124"/>
        <v>0</v>
      </c>
      <c r="JY14" s="156">
        <f t="shared" si="124"/>
        <v>0</v>
      </c>
      <c r="JZ14" s="156">
        <f t="shared" si="124"/>
        <v>0</v>
      </c>
      <c r="KA14" s="156">
        <f t="shared" si="124"/>
        <v>0</v>
      </c>
      <c r="KB14" s="156">
        <f t="shared" si="124"/>
        <v>0</v>
      </c>
      <c r="KC14" s="156">
        <f t="shared" si="124"/>
        <v>0</v>
      </c>
      <c r="KD14" s="156">
        <f t="shared" si="124"/>
        <v>0</v>
      </c>
      <c r="KE14" s="156">
        <f t="shared" si="124"/>
        <v>0</v>
      </c>
      <c r="KF14" s="156">
        <f t="shared" si="124"/>
        <v>0</v>
      </c>
      <c r="KG14" s="156">
        <f t="shared" si="124"/>
        <v>0</v>
      </c>
      <c r="KH14" s="156">
        <f t="shared" si="124"/>
        <v>0</v>
      </c>
      <c r="KI14" s="156">
        <f t="shared" si="124"/>
        <v>0</v>
      </c>
      <c r="KJ14" s="156">
        <f t="shared" si="124"/>
        <v>0</v>
      </c>
      <c r="KK14" s="156">
        <f t="shared" si="124"/>
        <v>0</v>
      </c>
      <c r="KL14" s="156">
        <f t="shared" si="124"/>
        <v>0</v>
      </c>
      <c r="KM14" s="156">
        <f t="shared" si="124"/>
        <v>0</v>
      </c>
      <c r="KN14" s="156">
        <f t="shared" si="124"/>
        <v>0</v>
      </c>
      <c r="KO14" s="156">
        <f t="shared" si="124"/>
        <v>0</v>
      </c>
      <c r="KP14" s="156">
        <f t="shared" si="124"/>
        <v>0</v>
      </c>
      <c r="KQ14" s="156">
        <f t="shared" si="124"/>
        <v>0</v>
      </c>
      <c r="KR14" s="156">
        <f t="shared" si="124"/>
        <v>0</v>
      </c>
      <c r="KS14" s="156">
        <f t="shared" si="124"/>
        <v>0</v>
      </c>
      <c r="KT14" s="156">
        <f t="shared" si="124"/>
        <v>0</v>
      </c>
      <c r="KU14" s="156">
        <f t="shared" si="124"/>
        <v>0</v>
      </c>
      <c r="KV14" s="221">
        <f t="shared" si="124"/>
        <v>0</v>
      </c>
      <c r="KW14" s="156">
        <f t="shared" si="124"/>
        <v>0</v>
      </c>
      <c r="KX14" s="220">
        <f t="shared" si="124"/>
        <v>0</v>
      </c>
      <c r="KY14" s="219">
        <f t="shared" si="124"/>
        <v>0</v>
      </c>
      <c r="KZ14" s="156">
        <f t="shared" si="124"/>
        <v>0</v>
      </c>
      <c r="LA14" s="222">
        <f t="shared" si="124"/>
        <v>0</v>
      </c>
      <c r="LB14" s="156">
        <f t="shared" si="124"/>
        <v>0</v>
      </c>
      <c r="LC14" s="156">
        <f t="shared" si="124"/>
        <v>0</v>
      </c>
      <c r="LD14" s="156">
        <f t="shared" si="124"/>
        <v>0</v>
      </c>
      <c r="LE14" s="156">
        <f t="shared" si="124"/>
        <v>0</v>
      </c>
      <c r="LF14" s="156">
        <f t="shared" si="124"/>
        <v>0</v>
      </c>
      <c r="LG14" s="156">
        <f t="shared" si="124"/>
        <v>0</v>
      </c>
      <c r="LH14" s="156">
        <f t="shared" si="124"/>
        <v>0</v>
      </c>
      <c r="LI14" s="156">
        <f t="shared" si="124"/>
        <v>0</v>
      </c>
      <c r="LJ14" s="156">
        <f t="shared" si="124"/>
        <v>0</v>
      </c>
      <c r="LK14" s="156">
        <f t="shared" si="124"/>
        <v>0</v>
      </c>
      <c r="LL14" s="156">
        <f t="shared" si="124"/>
        <v>0</v>
      </c>
      <c r="LM14" s="156">
        <f t="shared" si="124"/>
        <v>0</v>
      </c>
      <c r="LN14" s="156">
        <f t="shared" si="124"/>
        <v>0</v>
      </c>
      <c r="LO14" s="156">
        <f t="shared" si="125"/>
        <v>0</v>
      </c>
      <c r="LP14" s="156">
        <f t="shared" si="125"/>
        <v>0</v>
      </c>
      <c r="LQ14" s="156">
        <f t="shared" si="125"/>
        <v>0</v>
      </c>
      <c r="LR14" s="156">
        <f t="shared" si="125"/>
        <v>0</v>
      </c>
      <c r="LS14" s="156">
        <f t="shared" si="125"/>
        <v>0</v>
      </c>
      <c r="LT14" s="156">
        <f t="shared" si="125"/>
        <v>0</v>
      </c>
      <c r="LU14" s="156">
        <f t="shared" si="125"/>
        <v>0</v>
      </c>
      <c r="LV14" s="156">
        <f t="shared" si="125"/>
        <v>0</v>
      </c>
      <c r="LW14" s="156">
        <f t="shared" si="125"/>
        <v>0</v>
      </c>
      <c r="LX14" s="156">
        <f t="shared" si="125"/>
        <v>0</v>
      </c>
      <c r="LY14" s="156">
        <f t="shared" si="125"/>
        <v>0</v>
      </c>
      <c r="LZ14" s="156">
        <f t="shared" si="125"/>
        <v>0</v>
      </c>
      <c r="MA14" s="156">
        <f t="shared" si="125"/>
        <v>0</v>
      </c>
      <c r="MB14" s="156">
        <f t="shared" si="125"/>
        <v>0</v>
      </c>
      <c r="MC14" s="220">
        <f t="shared" si="125"/>
        <v>0</v>
      </c>
      <c r="MD14" s="219">
        <f t="shared" si="125"/>
        <v>0</v>
      </c>
      <c r="ME14" s="156">
        <f t="shared" si="125"/>
        <v>0</v>
      </c>
      <c r="MF14" s="156">
        <f t="shared" si="125"/>
        <v>0</v>
      </c>
      <c r="MG14" s="156">
        <f t="shared" si="125"/>
        <v>0</v>
      </c>
      <c r="MH14" s="156">
        <f t="shared" si="125"/>
        <v>0</v>
      </c>
      <c r="MI14" s="156">
        <f t="shared" si="125"/>
        <v>0</v>
      </c>
      <c r="MJ14" s="156">
        <f t="shared" si="125"/>
        <v>0</v>
      </c>
      <c r="MK14" s="156">
        <f t="shared" si="125"/>
        <v>0</v>
      </c>
      <c r="ML14" s="156">
        <f t="shared" si="125"/>
        <v>0</v>
      </c>
      <c r="MM14" s="156">
        <f t="shared" si="125"/>
        <v>0</v>
      </c>
      <c r="MN14" s="156">
        <f t="shared" si="125"/>
        <v>0</v>
      </c>
      <c r="MO14" s="156">
        <f t="shared" si="125"/>
        <v>0</v>
      </c>
      <c r="MP14" s="156">
        <f t="shared" si="125"/>
        <v>0</v>
      </c>
      <c r="MQ14" s="156">
        <f t="shared" si="125"/>
        <v>0</v>
      </c>
      <c r="MR14" s="156">
        <f t="shared" si="125"/>
        <v>0</v>
      </c>
      <c r="MS14" s="156">
        <f t="shared" si="125"/>
        <v>0</v>
      </c>
      <c r="MT14" s="156">
        <f t="shared" si="125"/>
        <v>0</v>
      </c>
      <c r="MU14" s="156">
        <f t="shared" si="125"/>
        <v>0</v>
      </c>
      <c r="MV14" s="156">
        <f t="shared" si="125"/>
        <v>0</v>
      </c>
      <c r="MW14" s="156">
        <f t="shared" si="125"/>
        <v>0</v>
      </c>
      <c r="MX14" s="156">
        <f t="shared" si="125"/>
        <v>0</v>
      </c>
      <c r="MY14" s="156">
        <f t="shared" si="125"/>
        <v>0</v>
      </c>
      <c r="MZ14" s="156">
        <f t="shared" si="125"/>
        <v>0</v>
      </c>
      <c r="NA14" s="156">
        <f t="shared" si="125"/>
        <v>0</v>
      </c>
      <c r="NB14" s="156">
        <f t="shared" si="125"/>
        <v>0</v>
      </c>
      <c r="NC14" s="156">
        <f t="shared" si="125"/>
        <v>0</v>
      </c>
      <c r="ND14" s="156">
        <f t="shared" si="125"/>
        <v>0</v>
      </c>
      <c r="NE14" s="156">
        <f t="shared" si="125"/>
        <v>0</v>
      </c>
      <c r="NF14" s="220" t="str">
        <f t="shared" si="125"/>
        <v>53</v>
      </c>
      <c r="NG14" s="219">
        <f t="shared" si="125"/>
        <v>0</v>
      </c>
      <c r="NH14" s="156">
        <f t="shared" si="125"/>
        <v>0</v>
      </c>
      <c r="NI14" s="156">
        <f t="shared" si="125"/>
        <v>0</v>
      </c>
      <c r="NJ14" s="156">
        <f t="shared" si="125"/>
        <v>0</v>
      </c>
      <c r="NK14" s="156">
        <f t="shared" si="125"/>
        <v>0</v>
      </c>
      <c r="NL14" s="156">
        <f t="shared" si="125"/>
        <v>0</v>
      </c>
      <c r="NM14" s="156">
        <f t="shared" si="125"/>
        <v>0</v>
      </c>
      <c r="NN14" s="156">
        <f t="shared" si="125"/>
        <v>0</v>
      </c>
      <c r="NO14" s="156">
        <f t="shared" si="125"/>
        <v>0</v>
      </c>
      <c r="NP14" s="156">
        <f t="shared" si="125"/>
        <v>0</v>
      </c>
      <c r="NQ14" s="156">
        <f t="shared" si="125"/>
        <v>0</v>
      </c>
      <c r="NR14" s="156">
        <f t="shared" si="125"/>
        <v>0</v>
      </c>
      <c r="NS14" s="156">
        <f t="shared" si="125"/>
        <v>0</v>
      </c>
      <c r="NT14" s="156">
        <f t="shared" si="125"/>
        <v>0</v>
      </c>
      <c r="NU14" s="156">
        <f t="shared" si="125"/>
        <v>0</v>
      </c>
      <c r="NV14" s="156">
        <f t="shared" si="125"/>
        <v>0</v>
      </c>
      <c r="NW14" s="156">
        <f t="shared" si="125"/>
        <v>0</v>
      </c>
      <c r="NX14" s="156">
        <f t="shared" si="125"/>
        <v>0</v>
      </c>
      <c r="NY14" s="156">
        <f t="shared" si="125"/>
        <v>0</v>
      </c>
      <c r="NZ14" s="156">
        <f t="shared" si="125"/>
        <v>0</v>
      </c>
      <c r="OA14" s="156">
        <f t="shared" si="126"/>
        <v>0</v>
      </c>
      <c r="OB14" s="156">
        <f t="shared" si="126"/>
        <v>0</v>
      </c>
      <c r="OC14" s="156">
        <f t="shared" si="126"/>
        <v>0</v>
      </c>
      <c r="OD14" s="156">
        <f t="shared" si="126"/>
        <v>0</v>
      </c>
      <c r="OE14" s="156">
        <f t="shared" si="126"/>
        <v>0</v>
      </c>
      <c r="OF14" s="156">
        <f t="shared" si="126"/>
        <v>0</v>
      </c>
      <c r="OG14" s="156">
        <f t="shared" si="126"/>
        <v>0</v>
      </c>
      <c r="OH14" s="156">
        <f t="shared" si="126"/>
        <v>0</v>
      </c>
      <c r="OI14" s="156">
        <f t="shared" si="126"/>
        <v>0</v>
      </c>
      <c r="OJ14" s="156">
        <f t="shared" si="126"/>
        <v>0</v>
      </c>
      <c r="OK14" s="220">
        <f t="shared" si="126"/>
        <v>0</v>
      </c>
    </row>
    <row r="15" spans="2:404" ht="13.5" customHeight="1" thickBot="1">
      <c r="B15" s="189" t="s">
        <v>166</v>
      </c>
      <c r="C15" s="190"/>
      <c r="D15" s="191"/>
      <c r="E15" s="223"/>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5"/>
      <c r="AJ15" s="223"/>
      <c r="AK15" s="224"/>
      <c r="AL15" s="224"/>
      <c r="AM15" s="224"/>
      <c r="AN15" s="224"/>
      <c r="AO15" s="224"/>
      <c r="AP15" s="224"/>
      <c r="AQ15" s="224"/>
      <c r="AR15" s="224"/>
      <c r="AS15" s="224"/>
      <c r="AT15" s="224"/>
      <c r="AU15" s="224"/>
      <c r="AV15" s="224"/>
      <c r="AW15" s="224"/>
      <c r="AX15" s="224"/>
      <c r="AY15" s="224"/>
      <c r="AZ15" s="224"/>
      <c r="BA15" s="224"/>
      <c r="BB15" s="224"/>
      <c r="BC15" s="224"/>
      <c r="BD15" s="224"/>
      <c r="BE15" s="224"/>
      <c r="BF15" s="224"/>
      <c r="BG15" s="224"/>
      <c r="BH15" s="224"/>
      <c r="BI15" s="224"/>
      <c r="BJ15" s="224"/>
      <c r="BK15" s="224"/>
      <c r="BL15" s="224"/>
      <c r="BM15" s="225"/>
      <c r="BN15" s="224"/>
      <c r="BO15" s="224"/>
      <c r="BP15" s="224"/>
      <c r="BQ15" s="224"/>
      <c r="BR15" s="224"/>
      <c r="BS15" s="224"/>
      <c r="BT15" s="224"/>
      <c r="BU15" s="224"/>
      <c r="BV15" s="224"/>
      <c r="BW15" s="224"/>
      <c r="BX15" s="224"/>
      <c r="BY15" s="224"/>
      <c r="BZ15" s="224"/>
      <c r="CA15" s="224"/>
      <c r="CB15" s="224"/>
      <c r="CC15" s="224"/>
      <c r="CD15" s="224"/>
      <c r="CE15" s="224"/>
      <c r="CF15" s="224"/>
      <c r="CG15" s="224"/>
      <c r="CH15" s="224"/>
      <c r="CI15" s="224"/>
      <c r="CJ15" s="224"/>
      <c r="CK15" s="224"/>
      <c r="CL15" s="224"/>
      <c r="CM15" s="224"/>
      <c r="CN15" s="224"/>
      <c r="CO15" s="224"/>
      <c r="CP15" s="224"/>
      <c r="CQ15" s="224"/>
      <c r="CR15" s="225"/>
      <c r="CS15" s="223"/>
      <c r="CT15" s="224"/>
      <c r="CU15" s="224"/>
      <c r="CV15" s="224"/>
      <c r="CW15" s="224"/>
      <c r="CX15" s="224"/>
      <c r="CY15" s="224"/>
      <c r="CZ15" s="224"/>
      <c r="DA15" s="224"/>
      <c r="DB15" s="224"/>
      <c r="DC15" s="224"/>
      <c r="DD15" s="224"/>
      <c r="DE15" s="224"/>
      <c r="DF15" s="224"/>
      <c r="DG15" s="224"/>
      <c r="DH15" s="224"/>
      <c r="DI15" s="224"/>
      <c r="DJ15" s="224"/>
      <c r="DK15" s="224"/>
      <c r="DL15" s="224"/>
      <c r="DM15" s="224"/>
      <c r="DN15" s="224"/>
      <c r="DO15" s="224"/>
      <c r="DP15" s="224"/>
      <c r="DQ15" s="224"/>
      <c r="DR15" s="224"/>
      <c r="DS15" s="224"/>
      <c r="DT15" s="224"/>
      <c r="DU15" s="224"/>
      <c r="DV15" s="225"/>
      <c r="DW15" s="223"/>
      <c r="DX15" s="224"/>
      <c r="DY15" s="224"/>
      <c r="DZ15" s="224"/>
      <c r="EA15" s="224"/>
      <c r="EB15" s="224"/>
      <c r="EC15" s="224"/>
      <c r="ED15" s="224"/>
      <c r="EE15" s="224"/>
      <c r="EF15" s="224"/>
      <c r="EG15" s="224"/>
      <c r="EH15" s="224"/>
      <c r="EI15" s="224"/>
      <c r="EJ15" s="224"/>
      <c r="EK15" s="224"/>
      <c r="EL15" s="224"/>
      <c r="EM15" s="224"/>
      <c r="EN15" s="224"/>
      <c r="EO15" s="224"/>
      <c r="EP15" s="224"/>
      <c r="EQ15" s="224"/>
      <c r="ER15" s="224"/>
      <c r="ES15" s="224"/>
      <c r="ET15" s="224"/>
      <c r="EU15" s="224"/>
      <c r="EV15" s="224"/>
      <c r="EW15" s="224"/>
      <c r="EX15" s="224"/>
      <c r="EY15" s="224"/>
      <c r="EZ15" s="224"/>
      <c r="FA15" s="225"/>
      <c r="FB15" s="223"/>
      <c r="FC15" s="224"/>
      <c r="FD15" s="224"/>
      <c r="FE15" s="224"/>
      <c r="FF15" s="224"/>
      <c r="FG15" s="224"/>
      <c r="FH15" s="224"/>
      <c r="FI15" s="224"/>
      <c r="FJ15" s="224"/>
      <c r="FK15" s="224"/>
      <c r="FL15" s="224"/>
      <c r="FM15" s="224"/>
      <c r="FN15" s="226"/>
      <c r="FO15" s="224"/>
      <c r="FP15" s="227"/>
      <c r="FQ15" s="224"/>
      <c r="FR15" s="224"/>
      <c r="FS15" s="224"/>
      <c r="FT15" s="224"/>
      <c r="FU15" s="224"/>
      <c r="FV15" s="224"/>
      <c r="FW15" s="224"/>
      <c r="FX15" s="224"/>
      <c r="FY15" s="224"/>
      <c r="FZ15" s="224"/>
      <c r="GA15" s="224"/>
      <c r="GB15" s="224"/>
      <c r="GC15" s="224"/>
      <c r="GD15" s="224"/>
      <c r="GE15" s="224"/>
      <c r="GF15" s="225"/>
      <c r="GG15" s="223"/>
      <c r="GH15" s="224"/>
      <c r="GI15" s="224"/>
      <c r="GJ15" s="224"/>
      <c r="GK15" s="224"/>
      <c r="GL15" s="224"/>
      <c r="GM15" s="224"/>
      <c r="GN15" s="224"/>
      <c r="GO15" s="224"/>
      <c r="GP15" s="224"/>
      <c r="GQ15" s="224"/>
      <c r="GR15" s="224"/>
      <c r="GS15" s="224"/>
      <c r="GT15" s="224"/>
      <c r="GU15" s="224"/>
      <c r="GV15" s="224"/>
      <c r="GW15" s="224"/>
      <c r="GX15" s="224"/>
      <c r="GY15" s="224"/>
      <c r="GZ15" s="224"/>
      <c r="HA15" s="224"/>
      <c r="HB15" s="224"/>
      <c r="HC15" s="224"/>
      <c r="HD15" s="224"/>
      <c r="HE15" s="224"/>
      <c r="HF15" s="224"/>
      <c r="HG15" s="224"/>
      <c r="HH15" s="224"/>
      <c r="HI15" s="224"/>
      <c r="HJ15" s="225"/>
      <c r="HK15" s="223"/>
      <c r="HL15" s="224"/>
      <c r="HM15" s="224"/>
      <c r="HN15" s="224"/>
      <c r="HO15" s="224"/>
      <c r="HP15" s="224"/>
      <c r="HQ15" s="224"/>
      <c r="HR15" s="224"/>
      <c r="HS15" s="224"/>
      <c r="HT15" s="224"/>
      <c r="HU15" s="224"/>
      <c r="HV15" s="224"/>
      <c r="HW15" s="224"/>
      <c r="HX15" s="224"/>
      <c r="HY15" s="224"/>
      <c r="HZ15" s="224"/>
      <c r="IA15" s="224"/>
      <c r="IB15" s="224"/>
      <c r="IC15" s="224"/>
      <c r="ID15" s="224"/>
      <c r="IE15" s="224"/>
      <c r="IF15" s="224"/>
      <c r="IG15" s="224"/>
      <c r="IH15" s="224"/>
      <c r="II15" s="224"/>
      <c r="IJ15" s="224"/>
      <c r="IK15" s="224"/>
      <c r="IL15" s="224"/>
      <c r="IM15" s="224"/>
      <c r="IN15" s="224"/>
      <c r="IO15" s="225"/>
      <c r="IP15" s="223"/>
      <c r="IQ15" s="224"/>
      <c r="IR15" s="224"/>
      <c r="IS15" s="224"/>
      <c r="IT15" s="224"/>
      <c r="IU15" s="224"/>
      <c r="IV15" s="224"/>
      <c r="IW15" s="224"/>
      <c r="IX15" s="224"/>
      <c r="IY15" s="224"/>
      <c r="IZ15" s="224"/>
      <c r="JA15" s="224"/>
      <c r="JB15" s="224"/>
      <c r="JC15" s="224"/>
      <c r="JD15" s="224"/>
      <c r="JE15" s="224"/>
      <c r="JF15" s="224"/>
      <c r="JG15" s="224"/>
      <c r="JH15" s="224"/>
      <c r="JI15" s="224"/>
      <c r="JJ15" s="224"/>
      <c r="JK15" s="224"/>
      <c r="JL15" s="224"/>
      <c r="JM15" s="224"/>
      <c r="JN15" s="224"/>
      <c r="JO15" s="224"/>
      <c r="JP15" s="224"/>
      <c r="JQ15" s="224"/>
      <c r="JR15" s="224"/>
      <c r="JS15" s="225"/>
      <c r="JT15" s="223"/>
      <c r="JU15" s="224"/>
      <c r="JV15" s="224"/>
      <c r="JW15" s="224"/>
      <c r="JX15" s="224"/>
      <c r="JY15" s="224"/>
      <c r="JZ15" s="224"/>
      <c r="KA15" s="224"/>
      <c r="KB15" s="224"/>
      <c r="KC15" s="224"/>
      <c r="KD15" s="224"/>
      <c r="KE15" s="224"/>
      <c r="KF15" s="224"/>
      <c r="KG15" s="224"/>
      <c r="KH15" s="224"/>
      <c r="KI15" s="224"/>
      <c r="KJ15" s="224"/>
      <c r="KK15" s="224"/>
      <c r="KL15" s="224"/>
      <c r="KM15" s="224"/>
      <c r="KN15" s="224"/>
      <c r="KO15" s="224"/>
      <c r="KP15" s="224"/>
      <c r="KQ15" s="224"/>
      <c r="KR15" s="224"/>
      <c r="KS15" s="224"/>
      <c r="KT15" s="224"/>
      <c r="KU15" s="224"/>
      <c r="KV15" s="228"/>
      <c r="KW15" s="229"/>
      <c r="KX15" s="230"/>
      <c r="KY15" s="231"/>
      <c r="KZ15" s="229"/>
      <c r="LA15" s="232"/>
      <c r="LB15" s="224"/>
      <c r="LC15" s="224"/>
      <c r="LD15" s="224"/>
      <c r="LE15" s="224"/>
      <c r="LF15" s="224"/>
      <c r="LG15" s="224"/>
      <c r="LH15" s="224"/>
      <c r="LI15" s="224"/>
      <c r="LJ15" s="224"/>
      <c r="LK15" s="224"/>
      <c r="LL15" s="224"/>
      <c r="LM15" s="224"/>
      <c r="LN15" s="224"/>
      <c r="LO15" s="224"/>
      <c r="LP15" s="224"/>
      <c r="LQ15" s="224"/>
      <c r="LR15" s="224"/>
      <c r="LS15" s="224"/>
      <c r="LT15" s="224"/>
      <c r="LU15" s="224"/>
      <c r="LV15" s="224"/>
      <c r="LW15" s="224"/>
      <c r="LX15" s="224"/>
      <c r="LY15" s="224"/>
      <c r="LZ15" s="224"/>
      <c r="MA15" s="224"/>
      <c r="MB15" s="224"/>
      <c r="MC15" s="225"/>
      <c r="MD15" s="223"/>
      <c r="ME15" s="224"/>
      <c r="MF15" s="224"/>
      <c r="MG15" s="224"/>
      <c r="MH15" s="224"/>
      <c r="MI15" s="224"/>
      <c r="MJ15" s="224"/>
      <c r="MK15" s="224"/>
      <c r="ML15" s="224"/>
      <c r="MM15" s="224"/>
      <c r="MN15" s="224"/>
      <c r="MO15" s="224"/>
      <c r="MP15" s="224"/>
      <c r="MQ15" s="224"/>
      <c r="MR15" s="224"/>
      <c r="MS15" s="224"/>
      <c r="MT15" s="224"/>
      <c r="MU15" s="224"/>
      <c r="MV15" s="224"/>
      <c r="MW15" s="224"/>
      <c r="MX15" s="224"/>
      <c r="MY15" s="224"/>
      <c r="MZ15" s="224"/>
      <c r="NA15" s="224"/>
      <c r="NB15" s="224"/>
      <c r="NC15" s="224"/>
      <c r="ND15" s="224"/>
      <c r="NE15" s="224"/>
      <c r="NF15" s="225"/>
      <c r="NG15" s="223"/>
      <c r="NH15" s="224"/>
      <c r="NI15" s="224"/>
      <c r="NJ15" s="224"/>
      <c r="NK15" s="224"/>
      <c r="NL15" s="224"/>
      <c r="NM15" s="224"/>
      <c r="NN15" s="224"/>
      <c r="NO15" s="224"/>
      <c r="NP15" s="224"/>
      <c r="NQ15" s="224"/>
      <c r="NR15" s="224"/>
      <c r="NS15" s="224"/>
      <c r="NT15" s="224"/>
      <c r="NU15" s="224"/>
      <c r="NV15" s="224"/>
      <c r="NW15" s="224"/>
      <c r="NX15" s="224"/>
      <c r="NY15" s="224"/>
      <c r="NZ15" s="224"/>
      <c r="OA15" s="224"/>
      <c r="OB15" s="224"/>
      <c r="OC15" s="224"/>
      <c r="OD15" s="224"/>
      <c r="OE15" s="224"/>
      <c r="OF15" s="224"/>
      <c r="OG15" s="224"/>
      <c r="OH15" s="224"/>
      <c r="OI15" s="224"/>
      <c r="OJ15" s="224"/>
      <c r="OK15" s="225"/>
    </row>
    <row r="16" spans="2:404" ht="13.5" customHeight="1">
      <c r="B16" s="163"/>
      <c r="C16" s="164"/>
      <c r="D16" s="165"/>
      <c r="E16" s="163">
        <v>1</v>
      </c>
      <c r="F16" s="165"/>
      <c r="G16" s="163">
        <v>2</v>
      </c>
      <c r="H16" s="165"/>
      <c r="I16" s="163">
        <v>3</v>
      </c>
      <c r="J16" s="165"/>
      <c r="K16" s="163">
        <v>4</v>
      </c>
      <c r="L16" s="165"/>
      <c r="M16" s="163">
        <v>5</v>
      </c>
      <c r="N16" s="165"/>
      <c r="O16" s="163">
        <v>6</v>
      </c>
      <c r="P16" s="165"/>
      <c r="Q16" s="163">
        <v>7</v>
      </c>
      <c r="R16" s="165"/>
      <c r="S16" s="163">
        <v>8</v>
      </c>
      <c r="T16" s="165"/>
      <c r="U16" s="163">
        <v>9</v>
      </c>
      <c r="V16" s="165"/>
      <c r="W16" s="163">
        <v>10</v>
      </c>
      <c r="X16" s="165"/>
      <c r="Y16" s="163">
        <v>11</v>
      </c>
      <c r="Z16" s="165"/>
      <c r="AA16" s="163">
        <v>12</v>
      </c>
      <c r="AB16" s="165"/>
      <c r="AC16" s="163">
        <v>13</v>
      </c>
      <c r="AD16" s="165"/>
      <c r="AE16" s="163">
        <v>14</v>
      </c>
      <c r="AF16" s="165"/>
      <c r="AG16" s="163">
        <v>15</v>
      </c>
      <c r="AH16" s="165"/>
      <c r="AI16" s="163">
        <v>16</v>
      </c>
      <c r="AJ16" s="165"/>
      <c r="AK16" s="163">
        <v>17</v>
      </c>
      <c r="AL16" s="165"/>
      <c r="AM16" s="163">
        <v>18</v>
      </c>
      <c r="AN16" s="165"/>
      <c r="AO16" s="163">
        <v>19</v>
      </c>
      <c r="AP16" s="165"/>
      <c r="AQ16" s="163">
        <v>20</v>
      </c>
      <c r="AR16" s="165"/>
      <c r="AS16" s="163">
        <v>21</v>
      </c>
      <c r="AT16" s="165"/>
      <c r="AU16" s="163">
        <v>22</v>
      </c>
      <c r="AV16" s="165"/>
      <c r="AW16" s="163">
        <v>23</v>
      </c>
      <c r="AX16" s="165"/>
      <c r="AY16" s="163">
        <v>24</v>
      </c>
      <c r="AZ16" s="165"/>
      <c r="BA16" s="163">
        <v>25</v>
      </c>
      <c r="BB16" s="165"/>
      <c r="BC16" s="163">
        <v>26</v>
      </c>
      <c r="BD16" s="165"/>
      <c r="BE16" s="163">
        <v>27</v>
      </c>
      <c r="BF16" s="165"/>
      <c r="BG16" s="163">
        <v>28</v>
      </c>
      <c r="BH16" s="165"/>
      <c r="BI16" s="163">
        <v>29</v>
      </c>
      <c r="BJ16" s="165"/>
      <c r="BK16" s="163">
        <v>30</v>
      </c>
      <c r="BL16" s="165"/>
      <c r="BM16" s="163">
        <v>31</v>
      </c>
      <c r="BN16" s="165"/>
      <c r="BO16" s="163">
        <v>32</v>
      </c>
      <c r="BP16" s="165"/>
      <c r="BQ16" s="163">
        <v>33</v>
      </c>
      <c r="BR16" s="165"/>
      <c r="BS16" s="163">
        <v>34</v>
      </c>
      <c r="BT16" s="165"/>
      <c r="BU16" s="163">
        <v>35</v>
      </c>
      <c r="BV16" s="165"/>
      <c r="BW16" s="163">
        <v>36</v>
      </c>
      <c r="BX16" s="165"/>
      <c r="BY16" s="163">
        <v>37</v>
      </c>
      <c r="BZ16" s="165"/>
      <c r="CA16" s="163">
        <v>38</v>
      </c>
      <c r="CB16" s="165"/>
      <c r="CC16" s="163">
        <v>39</v>
      </c>
      <c r="CD16" s="165"/>
      <c r="CE16" s="163">
        <v>40</v>
      </c>
      <c r="CF16" s="165"/>
      <c r="CG16" s="163">
        <v>41</v>
      </c>
      <c r="CH16" s="165"/>
      <c r="CI16" s="163">
        <v>42</v>
      </c>
      <c r="CJ16" s="165"/>
      <c r="CK16" s="163">
        <v>43</v>
      </c>
      <c r="CL16" s="165"/>
      <c r="CM16" s="163">
        <v>44</v>
      </c>
      <c r="CN16" s="165"/>
      <c r="CO16" s="163">
        <v>45</v>
      </c>
      <c r="CP16" s="165"/>
      <c r="CQ16" s="163">
        <v>46</v>
      </c>
      <c r="CR16" s="165"/>
      <c r="CS16" s="163">
        <v>47</v>
      </c>
      <c r="CT16" s="165"/>
      <c r="CU16" s="163">
        <v>48</v>
      </c>
      <c r="CV16" s="165"/>
      <c r="CW16" s="163">
        <v>49</v>
      </c>
      <c r="CX16" s="165"/>
      <c r="CY16" s="163">
        <v>50</v>
      </c>
      <c r="CZ16" s="165"/>
      <c r="DA16" s="163">
        <v>51</v>
      </c>
      <c r="DB16" s="165"/>
      <c r="DC16" s="163">
        <v>52</v>
      </c>
      <c r="DD16" s="165"/>
      <c r="DE16" s="163">
        <v>53</v>
      </c>
      <c r="DF16" s="165"/>
      <c r="DG16" s="163">
        <v>54</v>
      </c>
      <c r="DH16" s="165"/>
      <c r="DI16" s="163">
        <v>55</v>
      </c>
      <c r="DJ16" s="165"/>
      <c r="DK16" s="163">
        <v>56</v>
      </c>
      <c r="DL16" s="165"/>
      <c r="DM16" s="163">
        <v>57</v>
      </c>
      <c r="DN16" s="165"/>
      <c r="DO16" s="163">
        <v>58</v>
      </c>
      <c r="DP16" s="165"/>
      <c r="DQ16" s="163">
        <v>59</v>
      </c>
      <c r="DR16" s="165"/>
      <c r="DS16" s="163">
        <v>60</v>
      </c>
      <c r="DT16" s="165"/>
      <c r="DU16" s="163">
        <v>61</v>
      </c>
      <c r="DV16" s="165"/>
    </row>
    <row r="17" spans="2:129" ht="13.5" customHeight="1" thickBot="1">
      <c r="B17" s="223"/>
      <c r="C17" s="224"/>
      <c r="D17" s="225"/>
      <c r="E17" s="223" t="s">
        <v>167</v>
      </c>
      <c r="F17" s="225"/>
      <c r="G17" s="223" t="s">
        <v>168</v>
      </c>
      <c r="H17" s="225"/>
      <c r="I17" s="223" t="s">
        <v>169</v>
      </c>
      <c r="J17" s="225"/>
      <c r="K17" s="223" t="s">
        <v>170</v>
      </c>
      <c r="L17" s="225"/>
      <c r="M17" s="223" t="s">
        <v>171</v>
      </c>
      <c r="N17" s="225"/>
      <c r="O17" s="223" t="s">
        <v>172</v>
      </c>
      <c r="P17" s="225"/>
      <c r="Q17" s="223" t="s">
        <v>173</v>
      </c>
      <c r="R17" s="225"/>
      <c r="S17" s="223" t="s">
        <v>174</v>
      </c>
      <c r="T17" s="225"/>
      <c r="U17" s="223" t="s">
        <v>175</v>
      </c>
      <c r="V17" s="225"/>
      <c r="W17" s="223" t="s">
        <v>176</v>
      </c>
      <c r="X17" s="225"/>
      <c r="Y17" s="223" t="s">
        <v>177</v>
      </c>
      <c r="Z17" s="225"/>
      <c r="AA17" s="223" t="s">
        <v>178</v>
      </c>
      <c r="AB17" s="225"/>
      <c r="AC17" s="223" t="s">
        <v>179</v>
      </c>
      <c r="AD17" s="225"/>
      <c r="AE17" s="223" t="s">
        <v>180</v>
      </c>
      <c r="AF17" s="225"/>
      <c r="AG17" s="223" t="s">
        <v>181</v>
      </c>
      <c r="AH17" s="225"/>
      <c r="AI17" s="223" t="s">
        <v>182</v>
      </c>
      <c r="AJ17" s="225"/>
      <c r="AK17" s="223" t="s">
        <v>183</v>
      </c>
      <c r="AL17" s="225"/>
      <c r="AM17" s="223" t="s">
        <v>184</v>
      </c>
      <c r="AN17" s="225"/>
      <c r="AO17" s="223" t="s">
        <v>185</v>
      </c>
      <c r="AP17" s="225"/>
      <c r="AQ17" s="223" t="s">
        <v>186</v>
      </c>
      <c r="AR17" s="225"/>
      <c r="AS17" s="223" t="s">
        <v>187</v>
      </c>
      <c r="AT17" s="225"/>
      <c r="AU17" s="223" t="s">
        <v>188</v>
      </c>
      <c r="AV17" s="225"/>
      <c r="AW17" s="223" t="s">
        <v>189</v>
      </c>
      <c r="AX17" s="225"/>
      <c r="AY17" s="223" t="s">
        <v>190</v>
      </c>
      <c r="AZ17" s="225"/>
      <c r="BA17" s="223" t="s">
        <v>191</v>
      </c>
      <c r="BB17" s="225"/>
      <c r="BC17" s="223" t="s">
        <v>192</v>
      </c>
      <c r="BD17" s="225"/>
      <c r="BE17" s="223" t="s">
        <v>193</v>
      </c>
      <c r="BF17" s="225"/>
      <c r="BG17" s="223" t="s">
        <v>194</v>
      </c>
      <c r="BH17" s="225"/>
      <c r="BI17" s="223" t="s">
        <v>195</v>
      </c>
      <c r="BJ17" s="225"/>
      <c r="BK17" s="223" t="s">
        <v>196</v>
      </c>
      <c r="BL17" s="225"/>
      <c r="BM17" s="223" t="s">
        <v>197</v>
      </c>
      <c r="BN17" s="225"/>
      <c r="BO17" s="223" t="s">
        <v>198</v>
      </c>
      <c r="BP17" s="225"/>
      <c r="BQ17" s="223" t="s">
        <v>199</v>
      </c>
      <c r="BR17" s="225"/>
      <c r="BS17" s="223" t="s">
        <v>200</v>
      </c>
      <c r="BT17" s="225"/>
      <c r="BU17" s="223" t="s">
        <v>201</v>
      </c>
      <c r="BV17" s="225"/>
      <c r="BW17" s="223" t="s">
        <v>202</v>
      </c>
      <c r="BX17" s="225"/>
      <c r="BY17" s="223" t="s">
        <v>203</v>
      </c>
      <c r="BZ17" s="225"/>
      <c r="CA17" s="223" t="s">
        <v>204</v>
      </c>
      <c r="CB17" s="225"/>
      <c r="CC17" s="223" t="s">
        <v>205</v>
      </c>
      <c r="CD17" s="225"/>
      <c r="CE17" s="223" t="s">
        <v>206</v>
      </c>
      <c r="CF17" s="225"/>
      <c r="CG17" s="223" t="s">
        <v>207</v>
      </c>
      <c r="CH17" s="225"/>
      <c r="CI17" s="223" t="s">
        <v>208</v>
      </c>
      <c r="CJ17" s="225"/>
      <c r="CK17" s="223" t="s">
        <v>209</v>
      </c>
      <c r="CL17" s="225"/>
      <c r="CM17" s="223" t="s">
        <v>210</v>
      </c>
      <c r="CN17" s="225"/>
      <c r="CO17" s="223" t="s">
        <v>211</v>
      </c>
      <c r="CP17" s="225"/>
      <c r="CQ17" s="223" t="s">
        <v>212</v>
      </c>
      <c r="CR17" s="225"/>
      <c r="CS17" s="223" t="s">
        <v>213</v>
      </c>
      <c r="CT17" s="225"/>
      <c r="CU17" s="223" t="s">
        <v>214</v>
      </c>
      <c r="CV17" s="225"/>
      <c r="CW17" s="223" t="s">
        <v>215</v>
      </c>
      <c r="CX17" s="225"/>
      <c r="CY17" s="223" t="s">
        <v>216</v>
      </c>
      <c r="CZ17" s="225"/>
      <c r="DA17" s="223" t="s">
        <v>217</v>
      </c>
      <c r="DB17" s="225"/>
      <c r="DC17" s="223" t="s">
        <v>218</v>
      </c>
      <c r="DD17" s="225"/>
      <c r="DE17" s="223" t="s">
        <v>219</v>
      </c>
      <c r="DF17" s="225"/>
      <c r="DG17" s="223" t="s">
        <v>220</v>
      </c>
      <c r="DH17" s="225"/>
      <c r="DI17" s="223" t="s">
        <v>221</v>
      </c>
      <c r="DJ17" s="225"/>
      <c r="DK17" s="223" t="s">
        <v>222</v>
      </c>
      <c r="DL17" s="225"/>
      <c r="DM17" s="223" t="s">
        <v>223</v>
      </c>
      <c r="DN17" s="225"/>
      <c r="DO17" s="223" t="s">
        <v>224</v>
      </c>
      <c r="DP17" s="225"/>
      <c r="DQ17" s="223" t="s">
        <v>225</v>
      </c>
      <c r="DR17" s="225"/>
      <c r="DS17" s="223" t="s">
        <v>226</v>
      </c>
      <c r="DT17" s="225"/>
      <c r="DU17" s="223" t="s">
        <v>227</v>
      </c>
      <c r="DV17" s="225"/>
    </row>
    <row r="18" spans="2:129" ht="13.5" customHeight="1">
      <c r="B18" s="233" t="s">
        <v>160</v>
      </c>
      <c r="C18" s="234"/>
      <c r="D18" s="235"/>
      <c r="E18" s="163">
        <f>IF(SUMIF($E$9:$OK$9,E$16,$E10:$OK10)-7=0,1,0)</f>
        <v>0</v>
      </c>
      <c r="F18" s="165"/>
      <c r="G18" s="163">
        <f>IF(SUMIF($E$9:$OK$9,G$16,$E10:$OK10)-7=0,1,0)</f>
        <v>0</v>
      </c>
      <c r="H18" s="165"/>
      <c r="I18" s="163">
        <f t="shared" ref="I18:I19" si="128">IF(SUMIF($E$9:$OK$9,I$16,$E10:$OK10)-7=0,1,0)</f>
        <v>0</v>
      </c>
      <c r="J18" s="165"/>
      <c r="K18" s="163">
        <f t="shared" ref="K18:K19" si="129">IF(SUMIF($E$9:$OK$9,K$16,$E10:$OK10)-7=0,1,0)</f>
        <v>0</v>
      </c>
      <c r="L18" s="165"/>
      <c r="M18" s="163">
        <f t="shared" ref="M18:M19" si="130">IF(SUMIF($E$9:$OK$9,M$16,$E10:$OK10)-7=0,1,0)</f>
        <v>0</v>
      </c>
      <c r="N18" s="165"/>
      <c r="O18" s="163">
        <f t="shared" ref="O18:O19" si="131">IF(SUMIF($E$9:$OK$9,O$16,$E10:$OK10)-7=0,1,0)</f>
        <v>0</v>
      </c>
      <c r="P18" s="165"/>
      <c r="Q18" s="163">
        <f t="shared" ref="Q18:Q19" si="132">IF(SUMIF($E$9:$OK$9,Q$16,$E10:$OK10)-7=0,1,0)</f>
        <v>0</v>
      </c>
      <c r="R18" s="165"/>
      <c r="S18" s="163">
        <f t="shared" ref="S18:S19" si="133">IF(SUMIF($E$9:$OK$9,S$16,$E10:$OK10)-7=0,1,0)</f>
        <v>0</v>
      </c>
      <c r="T18" s="165"/>
      <c r="U18" s="163">
        <f t="shared" ref="U18:U19" si="134">IF(SUMIF($E$9:$OK$9,U$16,$E10:$OK10)-7=0,1,0)</f>
        <v>0</v>
      </c>
      <c r="V18" s="165"/>
      <c r="W18" s="163">
        <f t="shared" ref="W18:W19" si="135">IF(SUMIF($E$9:$OK$9,W$16,$E10:$OK10)-7=0,1,0)</f>
        <v>0</v>
      </c>
      <c r="X18" s="165"/>
      <c r="Y18" s="163">
        <f t="shared" ref="Y18:Y19" si="136">IF(SUMIF($E$9:$OK$9,Y$16,$E10:$OK10)-7=0,1,0)</f>
        <v>0</v>
      </c>
      <c r="Z18" s="165"/>
      <c r="AA18" s="163">
        <f t="shared" ref="AA18:AA19" si="137">IF(SUMIF($E$9:$OK$9,AA$16,$E10:$OK10)-7=0,1,0)</f>
        <v>0</v>
      </c>
      <c r="AB18" s="165"/>
      <c r="AC18" s="163">
        <f t="shared" ref="AC18:AC19" si="138">IF(SUMIF($E$9:$OK$9,AC$16,$E10:$OK10)-7=0,1,0)</f>
        <v>0</v>
      </c>
      <c r="AD18" s="165"/>
      <c r="AE18" s="163">
        <f t="shared" ref="AE18:AE19" si="139">IF(SUMIF($E$9:$OK$9,AE$16,$E10:$OK10)-7=0,1,0)</f>
        <v>0</v>
      </c>
      <c r="AF18" s="165"/>
      <c r="AG18" s="163">
        <f t="shared" ref="AG18:AG19" si="140">IF(SUMIF($E$9:$OK$9,AG$16,$E10:$OK10)-7=0,1,0)</f>
        <v>0</v>
      </c>
      <c r="AH18" s="165"/>
      <c r="AI18" s="163">
        <f t="shared" ref="AI18:AI19" si="141">IF(SUMIF($E$9:$OK$9,AI$16,$E10:$OK10)-7=0,1,0)</f>
        <v>0</v>
      </c>
      <c r="AJ18" s="165"/>
      <c r="AK18" s="163">
        <f t="shared" ref="AK18:AK19" si="142">IF(SUMIF($E$9:$OK$9,AK$16,$E10:$OK10)-7=0,1,0)</f>
        <v>0</v>
      </c>
      <c r="AL18" s="165"/>
      <c r="AM18" s="163">
        <f t="shared" ref="AM18:AM19" si="143">IF(SUMIF($E$9:$OK$9,AM$16,$E10:$OK10)-7=0,1,0)</f>
        <v>0</v>
      </c>
      <c r="AN18" s="165"/>
      <c r="AO18" s="163">
        <f t="shared" ref="AO18:AO19" si="144">IF(SUMIF($E$9:$OK$9,AO$16,$E10:$OK10)-7=0,1,0)</f>
        <v>0</v>
      </c>
      <c r="AP18" s="165"/>
      <c r="AQ18" s="163">
        <f t="shared" ref="AQ18:AQ19" si="145">IF(SUMIF($E$9:$OK$9,AQ$16,$E10:$OK10)-7=0,1,0)</f>
        <v>0</v>
      </c>
      <c r="AR18" s="165"/>
      <c r="AS18" s="163">
        <f t="shared" ref="AS18:AS19" si="146">IF(SUMIF($E$9:$OK$9,AS$16,$E10:$OK10)-7=0,1,0)</f>
        <v>0</v>
      </c>
      <c r="AT18" s="165"/>
      <c r="AU18" s="163">
        <f t="shared" ref="AU18:AU19" si="147">IF(SUMIF($E$9:$OK$9,AU$16,$E10:$OK10)-7=0,1,0)</f>
        <v>0</v>
      </c>
      <c r="AV18" s="165"/>
      <c r="AW18" s="163">
        <f t="shared" ref="AW18:AW19" si="148">IF(SUMIF($E$9:$OK$9,AW$16,$E10:$OK10)-7=0,1,0)</f>
        <v>0</v>
      </c>
      <c r="AX18" s="165"/>
      <c r="AY18" s="163">
        <f t="shared" ref="AY18:AY19" si="149">IF(SUMIF($E$9:$OK$9,AY$16,$E10:$OK10)-7=0,1,0)</f>
        <v>0</v>
      </c>
      <c r="AZ18" s="165"/>
      <c r="BA18" s="163">
        <f t="shared" ref="BA18:BA19" si="150">IF(SUMIF($E$9:$OK$9,BA$16,$E10:$OK10)-7=0,1,0)</f>
        <v>0</v>
      </c>
      <c r="BB18" s="165"/>
      <c r="BC18" s="163">
        <f t="shared" ref="BC18:BC19" si="151">IF(SUMIF($E$9:$OK$9,BC$16,$E10:$OK10)-7=0,1,0)</f>
        <v>0</v>
      </c>
      <c r="BD18" s="165"/>
      <c r="BE18" s="163">
        <f t="shared" ref="BE18:BE19" si="152">IF(SUMIF($E$9:$OK$9,BE$16,$E10:$OK10)-7=0,1,0)</f>
        <v>0</v>
      </c>
      <c r="BF18" s="165"/>
      <c r="BG18" s="163">
        <f t="shared" ref="BG18:BG19" si="153">IF(SUMIF($E$9:$OK$9,BG$16,$E10:$OK10)-7=0,1,0)</f>
        <v>0</v>
      </c>
      <c r="BH18" s="165"/>
      <c r="BI18" s="163">
        <f t="shared" ref="BI18:BI19" si="154">IF(SUMIF($E$9:$OK$9,BI$16,$E10:$OK10)-7=0,1,0)</f>
        <v>0</v>
      </c>
      <c r="BJ18" s="165"/>
      <c r="BK18" s="163">
        <f t="shared" ref="BK18:BK19" si="155">IF(SUMIF($E$9:$OK$9,BK$16,$E10:$OK10)-7=0,1,0)</f>
        <v>0</v>
      </c>
      <c r="BL18" s="165"/>
      <c r="BM18" s="163">
        <f t="shared" ref="BM18:BM19" si="156">IF(SUMIF($E$9:$OK$9,BM$16,$E10:$OK10)-7=0,1,0)</f>
        <v>0</v>
      </c>
      <c r="BN18" s="165"/>
      <c r="BO18" s="163">
        <f t="shared" ref="BO18:BO19" si="157">IF(SUMIF($E$9:$OK$9,BO$16,$E10:$OK10)-7=0,1,0)</f>
        <v>0</v>
      </c>
      <c r="BP18" s="165"/>
      <c r="BQ18" s="163">
        <f t="shared" ref="BQ18:BQ19" si="158">IF(SUMIF($E$9:$OK$9,BQ$16,$E10:$OK10)-7=0,1,0)</f>
        <v>0</v>
      </c>
      <c r="BR18" s="165"/>
      <c r="BS18" s="163">
        <f t="shared" ref="BS18:BS19" si="159">IF(SUMIF($E$9:$OK$9,BS$16,$E10:$OK10)-7=0,1,0)</f>
        <v>0</v>
      </c>
      <c r="BT18" s="165"/>
      <c r="BU18" s="163">
        <f t="shared" ref="BU18:BU19" si="160">IF(SUMIF($E$9:$OK$9,BU$16,$E10:$OK10)-7=0,1,0)</f>
        <v>0</v>
      </c>
      <c r="BV18" s="165"/>
      <c r="BW18" s="163">
        <f t="shared" ref="BW18:BW19" si="161">IF(SUMIF($E$9:$OK$9,BW$16,$E10:$OK10)-7=0,1,0)</f>
        <v>0</v>
      </c>
      <c r="BX18" s="165"/>
      <c r="BY18" s="163">
        <f t="shared" ref="BY18:BY19" si="162">IF(SUMIF($E$9:$OK$9,BY$16,$E10:$OK10)-7=0,1,0)</f>
        <v>0</v>
      </c>
      <c r="BZ18" s="165"/>
      <c r="CA18" s="163">
        <f t="shared" ref="CA18:CA19" si="163">IF(SUMIF($E$9:$OK$9,CA$16,$E10:$OK10)-7=0,1,0)</f>
        <v>0</v>
      </c>
      <c r="CB18" s="165"/>
      <c r="CC18" s="163">
        <f t="shared" ref="CC18:CC19" si="164">IF(SUMIF($E$9:$OK$9,CC$16,$E10:$OK10)-7=0,1,0)</f>
        <v>0</v>
      </c>
      <c r="CD18" s="165"/>
      <c r="CE18" s="163">
        <f t="shared" ref="CE18:CE19" si="165">IF(SUMIF($E$9:$OK$9,CE$16,$E10:$OK10)-7=0,1,0)</f>
        <v>0</v>
      </c>
      <c r="CF18" s="165"/>
      <c r="CG18" s="163">
        <f t="shared" ref="CG18:CG19" si="166">IF(SUMIF($E$9:$OK$9,CG$16,$E10:$OK10)-7=0,1,0)</f>
        <v>0</v>
      </c>
      <c r="CH18" s="165"/>
      <c r="CI18" s="163">
        <f t="shared" ref="CI18:CI19" si="167">IF(SUMIF($E$9:$OK$9,CI$16,$E10:$OK10)-7=0,1,0)</f>
        <v>0</v>
      </c>
      <c r="CJ18" s="165"/>
      <c r="CK18" s="163">
        <f t="shared" ref="CK18:CK19" si="168">IF(SUMIF($E$9:$OK$9,CK$16,$E10:$OK10)-7=0,1,0)</f>
        <v>0</v>
      </c>
      <c r="CL18" s="165"/>
      <c r="CM18" s="163">
        <f t="shared" ref="CM18:CM19" si="169">IF(SUMIF($E$9:$OK$9,CM$16,$E10:$OK10)-7=0,1,0)</f>
        <v>0</v>
      </c>
      <c r="CN18" s="165"/>
      <c r="CO18" s="163">
        <f t="shared" ref="CO18:CO19" si="170">IF(SUMIF($E$9:$OK$9,CO$16,$E10:$OK10)-7=0,1,0)</f>
        <v>0</v>
      </c>
      <c r="CP18" s="165"/>
      <c r="CQ18" s="163">
        <f t="shared" ref="CQ18:CQ19" si="171">IF(SUMIF($E$9:$OK$9,CQ$16,$E10:$OK10)-7=0,1,0)</f>
        <v>0</v>
      </c>
      <c r="CR18" s="165"/>
      <c r="CS18" s="163">
        <f t="shared" ref="CS18:CS19" si="172">IF(SUMIF($E$9:$OK$9,CS$16,$E10:$OK10)-7=0,1,0)</f>
        <v>0</v>
      </c>
      <c r="CT18" s="165"/>
      <c r="CU18" s="163">
        <f t="shared" ref="CU18:CU19" si="173">IF(SUMIF($E$9:$OK$9,CU$16,$E10:$OK10)-7=0,1,0)</f>
        <v>0</v>
      </c>
      <c r="CV18" s="165"/>
      <c r="CW18" s="163">
        <f t="shared" ref="CW18:CW19" si="174">IF(SUMIF($E$9:$OK$9,CW$16,$E10:$OK10)-7=0,1,0)</f>
        <v>0</v>
      </c>
      <c r="CX18" s="165"/>
      <c r="CY18" s="163">
        <f t="shared" ref="CY18:CY19" si="175">IF(SUMIF($E$9:$OK$9,CY$16,$E10:$OK10)-7=0,1,0)</f>
        <v>0</v>
      </c>
      <c r="CZ18" s="165"/>
      <c r="DA18" s="163">
        <f t="shared" ref="DA18:DA19" si="176">IF(SUMIF($E$9:$OK$9,DA$16,$E10:$OK10)-7=0,1,0)</f>
        <v>0</v>
      </c>
      <c r="DB18" s="165"/>
      <c r="DC18" s="163">
        <f t="shared" ref="DC18:DC19" si="177">IF(SUMIF($E$9:$OK$9,DC$16,$E10:$OK10)-7=0,1,0)</f>
        <v>0</v>
      </c>
      <c r="DD18" s="165"/>
      <c r="DE18" s="163">
        <f t="shared" ref="DE18:DE19" si="178">IF(SUMIF($E$9:$OK$9,DE$16,$E10:$OK10)-7=0,1,0)</f>
        <v>0</v>
      </c>
      <c r="DF18" s="165"/>
      <c r="DG18" s="163">
        <f t="shared" ref="DG18:DG19" si="179">IF(SUMIF($E$9:$OK$9,DG$16,$E10:$OK10)-7=0,1,0)</f>
        <v>0</v>
      </c>
      <c r="DH18" s="165"/>
      <c r="DI18" s="163">
        <f t="shared" ref="DI18:DI19" si="180">IF(SUMIF($E$9:$OK$9,DI$16,$E10:$OK10)-7=0,1,0)</f>
        <v>0</v>
      </c>
      <c r="DJ18" s="165"/>
      <c r="DK18" s="163">
        <f t="shared" ref="DK18:DK19" si="181">IF(SUMIF($E$9:$OK$9,DK$16,$E10:$OK10)-7=0,1,0)</f>
        <v>0</v>
      </c>
      <c r="DL18" s="165"/>
      <c r="DM18" s="163">
        <f t="shared" ref="DM18:DM19" si="182">IF(SUMIF($E$9:$OK$9,DM$16,$E10:$OK10)-7=0,1,0)</f>
        <v>0</v>
      </c>
      <c r="DN18" s="165"/>
      <c r="DO18" s="163">
        <f t="shared" ref="DO18:DO19" si="183">IF(SUMIF($E$9:$OK$9,DO$16,$E10:$OK10)-7=0,1,0)</f>
        <v>0</v>
      </c>
      <c r="DP18" s="165"/>
      <c r="DQ18" s="163">
        <f t="shared" ref="DQ18:DQ19" si="184">IF(SUMIF($E$9:$OK$9,DQ$16,$E10:$OK10)-7=0,1,0)</f>
        <v>0</v>
      </c>
      <c r="DR18" s="165"/>
      <c r="DS18" s="163">
        <f t="shared" ref="DS18:DS19" si="185">IF(SUMIF($E$9:$OK$9,DS$16,$E10:$OK10)-7=0,1,0)</f>
        <v>0</v>
      </c>
      <c r="DT18" s="165"/>
      <c r="DU18" s="163">
        <f t="shared" ref="DU18:DU19" si="186">IF(SUMIF($E$9:$OK$9,DU$16,$E10:$OK10)-7=0,1,0)</f>
        <v>0</v>
      </c>
      <c r="DV18" s="165"/>
      <c r="DW18" s="156" t="s">
        <v>163</v>
      </c>
      <c r="DX18" s="156">
        <f>SUM(E18:DV18)</f>
        <v>0</v>
      </c>
      <c r="DY18" s="188" t="s">
        <v>164</v>
      </c>
    </row>
    <row r="19" spans="2:129" ht="13.5" customHeight="1">
      <c r="B19" s="178" t="s">
        <v>161</v>
      </c>
      <c r="C19" s="179"/>
      <c r="D19" s="180"/>
      <c r="E19" s="219">
        <f>IF(SUMIF($E$9:$OK$9,E$16,$E11:$OK11)-7=0,1,0)</f>
        <v>0</v>
      </c>
      <c r="F19" s="220"/>
      <c r="G19" s="219">
        <f>IF(SUMIF($E$9:$OK$9,G$16,$E11:$OK11)-7=0,1,0)</f>
        <v>0</v>
      </c>
      <c r="H19" s="220"/>
      <c r="I19" s="219">
        <f t="shared" si="128"/>
        <v>0</v>
      </c>
      <c r="J19" s="220"/>
      <c r="K19" s="219">
        <f t="shared" si="129"/>
        <v>0</v>
      </c>
      <c r="L19" s="220"/>
      <c r="M19" s="219">
        <f t="shared" si="130"/>
        <v>0</v>
      </c>
      <c r="N19" s="220"/>
      <c r="O19" s="219">
        <f t="shared" si="131"/>
        <v>0</v>
      </c>
      <c r="P19" s="220"/>
      <c r="Q19" s="219">
        <f t="shared" si="132"/>
        <v>0</v>
      </c>
      <c r="R19" s="220"/>
      <c r="S19" s="219">
        <f t="shared" si="133"/>
        <v>0</v>
      </c>
      <c r="T19" s="220"/>
      <c r="U19" s="219">
        <f t="shared" si="134"/>
        <v>0</v>
      </c>
      <c r="V19" s="220"/>
      <c r="W19" s="219">
        <f t="shared" si="135"/>
        <v>0</v>
      </c>
      <c r="X19" s="220"/>
      <c r="Y19" s="219">
        <f t="shared" si="136"/>
        <v>0</v>
      </c>
      <c r="Z19" s="220"/>
      <c r="AA19" s="219">
        <f t="shared" si="137"/>
        <v>0</v>
      </c>
      <c r="AB19" s="220"/>
      <c r="AC19" s="219">
        <f t="shared" si="138"/>
        <v>0</v>
      </c>
      <c r="AD19" s="220"/>
      <c r="AE19" s="219">
        <f t="shared" si="139"/>
        <v>0</v>
      </c>
      <c r="AF19" s="220"/>
      <c r="AG19" s="219">
        <f t="shared" si="140"/>
        <v>0</v>
      </c>
      <c r="AH19" s="220"/>
      <c r="AI19" s="219">
        <f t="shared" si="141"/>
        <v>0</v>
      </c>
      <c r="AJ19" s="220"/>
      <c r="AK19" s="219">
        <f t="shared" si="142"/>
        <v>0</v>
      </c>
      <c r="AL19" s="220"/>
      <c r="AM19" s="219">
        <f t="shared" si="143"/>
        <v>0</v>
      </c>
      <c r="AN19" s="220"/>
      <c r="AO19" s="219">
        <f t="shared" si="144"/>
        <v>0</v>
      </c>
      <c r="AP19" s="220"/>
      <c r="AQ19" s="219">
        <f t="shared" si="145"/>
        <v>0</v>
      </c>
      <c r="AR19" s="220"/>
      <c r="AS19" s="219">
        <f t="shared" si="146"/>
        <v>0</v>
      </c>
      <c r="AT19" s="220"/>
      <c r="AU19" s="219">
        <f t="shared" si="147"/>
        <v>0</v>
      </c>
      <c r="AV19" s="220"/>
      <c r="AW19" s="219">
        <f t="shared" si="148"/>
        <v>0</v>
      </c>
      <c r="AX19" s="220"/>
      <c r="AY19" s="219">
        <f t="shared" si="149"/>
        <v>0</v>
      </c>
      <c r="AZ19" s="220"/>
      <c r="BA19" s="219">
        <f t="shared" si="150"/>
        <v>0</v>
      </c>
      <c r="BB19" s="220"/>
      <c r="BC19" s="219">
        <f t="shared" si="151"/>
        <v>0</v>
      </c>
      <c r="BD19" s="220"/>
      <c r="BE19" s="219">
        <f t="shared" si="152"/>
        <v>0</v>
      </c>
      <c r="BF19" s="220"/>
      <c r="BG19" s="219">
        <f t="shared" si="153"/>
        <v>0</v>
      </c>
      <c r="BH19" s="220"/>
      <c r="BI19" s="219">
        <f t="shared" si="154"/>
        <v>0</v>
      </c>
      <c r="BJ19" s="220"/>
      <c r="BK19" s="219">
        <f t="shared" si="155"/>
        <v>0</v>
      </c>
      <c r="BL19" s="220"/>
      <c r="BM19" s="219">
        <f t="shared" si="156"/>
        <v>0</v>
      </c>
      <c r="BN19" s="220"/>
      <c r="BO19" s="219">
        <f t="shared" si="157"/>
        <v>0</v>
      </c>
      <c r="BP19" s="220"/>
      <c r="BQ19" s="219">
        <f t="shared" si="158"/>
        <v>0</v>
      </c>
      <c r="BR19" s="220"/>
      <c r="BS19" s="219">
        <f t="shared" si="159"/>
        <v>0</v>
      </c>
      <c r="BT19" s="220"/>
      <c r="BU19" s="219">
        <f t="shared" si="160"/>
        <v>0</v>
      </c>
      <c r="BV19" s="220"/>
      <c r="BW19" s="219">
        <f t="shared" si="161"/>
        <v>0</v>
      </c>
      <c r="BX19" s="220"/>
      <c r="BY19" s="219">
        <f t="shared" si="162"/>
        <v>0</v>
      </c>
      <c r="BZ19" s="220"/>
      <c r="CA19" s="219">
        <f t="shared" si="163"/>
        <v>0</v>
      </c>
      <c r="CB19" s="220"/>
      <c r="CC19" s="219">
        <f t="shared" si="164"/>
        <v>0</v>
      </c>
      <c r="CD19" s="220"/>
      <c r="CE19" s="219">
        <f t="shared" si="165"/>
        <v>0</v>
      </c>
      <c r="CF19" s="220"/>
      <c r="CG19" s="219">
        <f t="shared" si="166"/>
        <v>0</v>
      </c>
      <c r="CH19" s="220"/>
      <c r="CI19" s="219">
        <f t="shared" si="167"/>
        <v>0</v>
      </c>
      <c r="CJ19" s="220"/>
      <c r="CK19" s="219">
        <f t="shared" si="168"/>
        <v>0</v>
      </c>
      <c r="CL19" s="220"/>
      <c r="CM19" s="219">
        <f t="shared" si="169"/>
        <v>0</v>
      </c>
      <c r="CN19" s="220"/>
      <c r="CO19" s="219">
        <f t="shared" si="170"/>
        <v>0</v>
      </c>
      <c r="CP19" s="220"/>
      <c r="CQ19" s="219">
        <f t="shared" si="171"/>
        <v>0</v>
      </c>
      <c r="CR19" s="220"/>
      <c r="CS19" s="219">
        <f t="shared" si="172"/>
        <v>0</v>
      </c>
      <c r="CT19" s="220"/>
      <c r="CU19" s="219">
        <f t="shared" si="173"/>
        <v>0</v>
      </c>
      <c r="CV19" s="220"/>
      <c r="CW19" s="219">
        <f t="shared" si="174"/>
        <v>0</v>
      </c>
      <c r="CX19" s="220"/>
      <c r="CY19" s="219">
        <f t="shared" si="175"/>
        <v>0</v>
      </c>
      <c r="CZ19" s="220"/>
      <c r="DA19" s="219">
        <f t="shared" si="176"/>
        <v>0</v>
      </c>
      <c r="DB19" s="220"/>
      <c r="DC19" s="219">
        <f t="shared" si="177"/>
        <v>0</v>
      </c>
      <c r="DD19" s="220"/>
      <c r="DE19" s="219">
        <f t="shared" si="178"/>
        <v>0</v>
      </c>
      <c r="DF19" s="220"/>
      <c r="DG19" s="219">
        <f t="shared" si="179"/>
        <v>0</v>
      </c>
      <c r="DH19" s="220"/>
      <c r="DI19" s="219">
        <f t="shared" si="180"/>
        <v>0</v>
      </c>
      <c r="DJ19" s="220"/>
      <c r="DK19" s="219">
        <f t="shared" si="181"/>
        <v>0</v>
      </c>
      <c r="DL19" s="220"/>
      <c r="DM19" s="219">
        <f t="shared" si="182"/>
        <v>0</v>
      </c>
      <c r="DN19" s="220"/>
      <c r="DO19" s="219">
        <f t="shared" si="183"/>
        <v>0</v>
      </c>
      <c r="DP19" s="220"/>
      <c r="DQ19" s="219">
        <f t="shared" si="184"/>
        <v>0</v>
      </c>
      <c r="DR19" s="220"/>
      <c r="DS19" s="219">
        <f t="shared" si="185"/>
        <v>0</v>
      </c>
      <c r="DT19" s="220"/>
      <c r="DU19" s="219">
        <f t="shared" si="186"/>
        <v>0</v>
      </c>
      <c r="DV19" s="220"/>
      <c r="DW19" s="156" t="s">
        <v>163</v>
      </c>
      <c r="DX19" s="156">
        <f>SUM(E19:DV19)</f>
        <v>0</v>
      </c>
      <c r="DY19" s="188" t="s">
        <v>164</v>
      </c>
    </row>
    <row r="20" spans="2:129" ht="13.5" customHeight="1" thickBot="1">
      <c r="B20" s="189" t="s">
        <v>228</v>
      </c>
      <c r="C20" s="190"/>
      <c r="D20" s="191"/>
      <c r="E20" s="223"/>
      <c r="F20" s="225"/>
      <c r="G20" s="223"/>
      <c r="H20" s="225"/>
      <c r="I20" s="223"/>
      <c r="J20" s="225"/>
      <c r="K20" s="223"/>
      <c r="L20" s="225"/>
      <c r="M20" s="223"/>
      <c r="N20" s="225"/>
      <c r="O20" s="223"/>
      <c r="P20" s="225"/>
      <c r="Q20" s="223"/>
      <c r="R20" s="225"/>
      <c r="S20" s="223"/>
      <c r="T20" s="225"/>
      <c r="U20" s="223"/>
      <c r="V20" s="225"/>
      <c r="W20" s="223"/>
      <c r="X20" s="225"/>
      <c r="Y20" s="223"/>
      <c r="Z20" s="225"/>
      <c r="AA20" s="223"/>
      <c r="AB20" s="225"/>
      <c r="AC20" s="223"/>
      <c r="AD20" s="225"/>
      <c r="AE20" s="223"/>
      <c r="AF20" s="225"/>
      <c r="AG20" s="223"/>
      <c r="AH20" s="225"/>
      <c r="AI20" s="223"/>
      <c r="AJ20" s="225"/>
      <c r="AK20" s="223"/>
      <c r="AL20" s="225"/>
      <c r="AM20" s="223"/>
      <c r="AN20" s="225"/>
      <c r="AO20" s="223"/>
      <c r="AP20" s="225"/>
      <c r="AQ20" s="223"/>
      <c r="AR20" s="225"/>
      <c r="AS20" s="223"/>
      <c r="AT20" s="225"/>
      <c r="AU20" s="223"/>
      <c r="AV20" s="225"/>
      <c r="AW20" s="223"/>
      <c r="AX20" s="225"/>
      <c r="AY20" s="223"/>
      <c r="AZ20" s="225"/>
      <c r="BA20" s="223"/>
      <c r="BB20" s="225"/>
      <c r="BC20" s="223"/>
      <c r="BD20" s="225"/>
      <c r="BE20" s="223"/>
      <c r="BF20" s="225"/>
      <c r="BG20" s="223"/>
      <c r="BH20" s="225"/>
      <c r="BI20" s="223"/>
      <c r="BJ20" s="225"/>
      <c r="BK20" s="223"/>
      <c r="BL20" s="225"/>
      <c r="BM20" s="223"/>
      <c r="BN20" s="225"/>
      <c r="BO20" s="223"/>
      <c r="BP20" s="225"/>
      <c r="BQ20" s="223"/>
      <c r="BR20" s="225"/>
      <c r="BS20" s="223"/>
      <c r="BT20" s="225"/>
      <c r="BU20" s="223"/>
      <c r="BV20" s="225"/>
      <c r="BW20" s="223"/>
      <c r="BX20" s="225"/>
      <c r="BY20" s="223"/>
      <c r="BZ20" s="225"/>
      <c r="CA20" s="223"/>
      <c r="CB20" s="225"/>
      <c r="CC20" s="223"/>
      <c r="CD20" s="225"/>
      <c r="CE20" s="223"/>
      <c r="CF20" s="225"/>
      <c r="CG20" s="223"/>
      <c r="CH20" s="225"/>
      <c r="CI20" s="223"/>
      <c r="CJ20" s="225"/>
      <c r="CK20" s="223"/>
      <c r="CL20" s="225"/>
      <c r="CM20" s="223"/>
      <c r="CN20" s="225"/>
      <c r="CO20" s="223"/>
      <c r="CP20" s="225"/>
      <c r="CQ20" s="223"/>
      <c r="CR20" s="225"/>
      <c r="CS20" s="223"/>
      <c r="CT20" s="225"/>
      <c r="CU20" s="223"/>
      <c r="CV20" s="225"/>
      <c r="CW20" s="223"/>
      <c r="CX20" s="225"/>
      <c r="CY20" s="223"/>
      <c r="CZ20" s="225"/>
      <c r="DA20" s="223"/>
      <c r="DB20" s="225"/>
      <c r="DC20" s="223"/>
      <c r="DD20" s="225"/>
      <c r="DE20" s="223"/>
      <c r="DF20" s="225"/>
      <c r="DG20" s="223"/>
      <c r="DH20" s="225"/>
      <c r="DI20" s="223"/>
      <c r="DJ20" s="225"/>
      <c r="DK20" s="223"/>
      <c r="DL20" s="225"/>
      <c r="DM20" s="223"/>
      <c r="DN20" s="225"/>
      <c r="DO20" s="223"/>
      <c r="DP20" s="225"/>
      <c r="DQ20" s="223"/>
      <c r="DR20" s="225"/>
      <c r="DS20" s="223"/>
      <c r="DT20" s="225"/>
      <c r="DU20" s="223"/>
      <c r="DV20" s="225"/>
    </row>
    <row r="21" spans="2:129" ht="13.5" customHeight="1">
      <c r="B21" s="233" t="s">
        <v>160</v>
      </c>
      <c r="C21" s="234"/>
      <c r="D21" s="235"/>
      <c r="E21" s="219">
        <f>COUNTIF($E$13:$OK$13,"土■1■土")+COUNTIF($E$13:$OK$13,"土休1休土")+COUNTIF($E$13:$OK$13,"日■1■日")+COUNTIF($E$13:$OK$13,"日休1休日")</f>
        <v>0</v>
      </c>
      <c r="F21" s="220"/>
      <c r="G21" s="219">
        <f>COUNTIF($E$13:$OK$13,"土■2■土")+COUNTIF($E$13:$OK$13,"土休2休土")+COUNTIF($E$13:$OK$13,"日■2■日")+COUNTIF($E$13:$OK$13,"日休2休日")</f>
        <v>0</v>
      </c>
      <c r="H21" s="220"/>
      <c r="I21" s="219">
        <f>COUNTIF($E$13:$OK$13,"土■3■土")+COUNTIF($E$13:$OK$13,"土休3休土")+COUNTIF($E$13:$OK$13,"日■3■日")+COUNTIF($E$13:$OK$13,"日休3休日")</f>
        <v>0</v>
      </c>
      <c r="J21" s="220"/>
      <c r="K21" s="219">
        <f>COUNTIF($E$13:$OK$13,"土■4■土")+COUNTIF($E$13:$OK$13,"土休4休土")+COUNTIF($E$13:$OK$13,"日■4■日")+COUNTIF($E$13:$OK$13,"日休4休日")</f>
        <v>0</v>
      </c>
      <c r="L21" s="220"/>
      <c r="M21" s="219">
        <f>COUNTIF($E$13:$OK$13,"土■5■土")+COUNTIF($E$13:$OK$13,"土休5休土")+COUNTIF($E$13:$OK$13,"日■5■日")+COUNTIF($E$13:$OK$13,"日休5休日")</f>
        <v>0</v>
      </c>
      <c r="N21" s="220"/>
      <c r="O21" s="219">
        <f>COUNTIF($E$13:$OK$13,"土■6■土")+COUNTIF($E$13:$OK$13,"土休6休土")+COUNTIF($E$13:$OK$13,"日■6■日")+COUNTIF($E$13:$OK$13,"日休6休日")</f>
        <v>0</v>
      </c>
      <c r="P21" s="220"/>
      <c r="Q21" s="219">
        <f>COUNTIF($E$13:$OK$13,"土■7■土")+COUNTIF($E$13:$OK$13,"土休7休土")+COUNTIF($E$13:$OK$13,"日■7■日")+COUNTIF($E$13:$OK$13,"日休7休日")</f>
        <v>0</v>
      </c>
      <c r="R21" s="220"/>
      <c r="S21" s="219">
        <f>COUNTIF($E$13:$OK$13,"土■8■土")+COUNTIF($E$13:$OK$13,"土休8休土")+COUNTIF($E$13:$OK$13,"日■8■日")+COUNTIF($E$13:$OK$13,"日休8休日")</f>
        <v>0</v>
      </c>
      <c r="T21" s="220"/>
      <c r="U21" s="219">
        <f>COUNTIF($E$13:$OK$13,"土■9■土")+COUNTIF($E$13:$OK$13,"土休9休土")+COUNTIF($E$13:$OK$13,"日■9■日")+COUNTIF($E$13:$OK$13,"日休9休日")</f>
        <v>0</v>
      </c>
      <c r="V21" s="220"/>
      <c r="W21" s="219">
        <f>COUNTIF($E$13:$OK$13,"土■10■土")+COUNTIF($E$13:$OK$13,"土休10休土")+COUNTIF($E$13:$OK$13,"日■10■日")+COUNTIF($E$13:$OK$13,"日休10休日")</f>
        <v>0</v>
      </c>
      <c r="X21" s="220"/>
      <c r="Y21" s="219">
        <f>COUNTIF($E$13:$OK$13,"土■11■土")+COUNTIF($E$13:$OK$13,"土休11休土")+COUNTIF($E$13:$OK$13,"日■11■日")+COUNTIF($E$13:$OK$13,"日休11休日")</f>
        <v>0</v>
      </c>
      <c r="Z21" s="220"/>
      <c r="AA21" s="219">
        <f>COUNTIF($E$13:$OK$13,"土■12■土")+COUNTIF($E$13:$OK$13,"土休12休土")+COUNTIF($E$13:$OK$13,"日■12■日")+COUNTIF($E$13:$OK$13,"日休12休日")</f>
        <v>0</v>
      </c>
      <c r="AB21" s="220"/>
      <c r="AC21" s="219">
        <f>COUNTIF($E$13:$OK$13,"土■13■土")+COUNTIF($E$13:$OK$13,"土休13休土")+COUNTIF($E$13:$OK$13,"日■13■日")+COUNTIF($E$13:$OK$13,"日休13休日")</f>
        <v>0</v>
      </c>
      <c r="AD21" s="220"/>
      <c r="AE21" s="219">
        <f>COUNTIF($E$13:$OK$13,"土■14■土")+COUNTIF($E$13:$OK$13,"土休14休土")+COUNTIF($E$13:$OK$13,"日■14■日")+COUNTIF($E$13:$OK$13,"日休14休日")</f>
        <v>0</v>
      </c>
      <c r="AF21" s="220"/>
      <c r="AG21" s="219">
        <f>COUNTIF($E$13:$OK$13,"土■15■土")+COUNTIF($E$13:$OK$13,"土休15休土")+COUNTIF($E$13:$OK$13,"日■15■日")+COUNTIF($E$13:$OK$13,"日休15休日")</f>
        <v>0</v>
      </c>
      <c r="AH21" s="220"/>
      <c r="AI21" s="219">
        <f>COUNTIF($E$13:$OK$13,"土■16■土")+COUNTIF($E$13:$OK$13,"土休16休土")+COUNTIF($E$13:$OK$13,"日■16■日")+COUNTIF($E$13:$OK$13,"日休16休日")</f>
        <v>0</v>
      </c>
      <c r="AJ21" s="220"/>
      <c r="AK21" s="219">
        <f>COUNTIF($E$13:$OK$13,"土■17■土")+COUNTIF($E$13:$OK$13,"土休17休土")+COUNTIF($E$13:$OK$13,"日■17■日")+COUNTIF($E$13:$OK$13,"日休17休日")</f>
        <v>0</v>
      </c>
      <c r="AL21" s="220"/>
      <c r="AM21" s="219">
        <f>COUNTIF($E$13:$OK$13,"土■18■土")+COUNTIF($E$13:$OK$13,"土休18休土")+COUNTIF($E$13:$OK$13,"日■18■日")+COUNTIF($E$13:$OK$13,"日休18休日")</f>
        <v>0</v>
      </c>
      <c r="AN21" s="220"/>
      <c r="AO21" s="219">
        <f>COUNTIF($E$13:$OK$13,"土■19■土")+COUNTIF($E$13:$OK$13,"土休19休土")+COUNTIF($E$13:$OK$13,"日■19■日")+COUNTIF($E$13:$OK$13,"日休19休日")</f>
        <v>0</v>
      </c>
      <c r="AP21" s="220"/>
      <c r="AQ21" s="219">
        <f>COUNTIF($E$13:$OK$13,"土■20■土")+COUNTIF($E$13:$OK$13,"土休20休土")+COUNTIF($E$13:$OK$13,"日■20■日")+COUNTIF($E$13:$OK$13,"日休20休日")</f>
        <v>0</v>
      </c>
      <c r="AR21" s="220"/>
      <c r="AS21" s="219">
        <f>COUNTIF($E$13:$OK$13,"土■21■土")+COUNTIF($E$13:$OK$13,"土休21休土")+COUNTIF($E$13:$OK$13,"日■21■日")+COUNTIF($E$13:$OK$13,"日休21休日")</f>
        <v>0</v>
      </c>
      <c r="AT21" s="220"/>
      <c r="AU21" s="219">
        <f>COUNTIF($E$13:$OK$13,"土■22■土")+COUNTIF($E$13:$OK$13,"土休22休土")+COUNTIF($E$13:$OK$13,"日■22■日")+COUNTIF($E$13:$OK$13,"日休22休日")</f>
        <v>0</v>
      </c>
      <c r="AV21" s="220"/>
      <c r="AW21" s="219">
        <f>COUNTIF($E$13:$OK$13,"土■23■土")+COUNTIF($E$13:$OK$13,"土休23休土")+COUNTIF($E$13:$OK$13,"日■23■日")+COUNTIF($E$13:$OK$13,"日休23休日")</f>
        <v>0</v>
      </c>
      <c r="AX21" s="220"/>
      <c r="AY21" s="219">
        <f>COUNTIF($E$13:$OK$13,"土■24■土")+COUNTIF($E$13:$OK$13,"土休24休土")+COUNTIF($E$13:$OK$13,"日■24■日")+COUNTIF($E$13:$OK$13,"日休24休日")</f>
        <v>0</v>
      </c>
      <c r="AZ21" s="220"/>
      <c r="BA21" s="219">
        <f>COUNTIF($E$13:$OK$13,"土■25■土")+COUNTIF($E$13:$OK$13,"土休25休土")+COUNTIF($E$13:$OK$13,"日■25■日")+COUNTIF($E$13:$OK$13,"日休25休日")</f>
        <v>0</v>
      </c>
      <c r="BB21" s="220"/>
      <c r="BC21" s="219">
        <f>COUNTIF($E$13:$OK$13,"土■26■土")+COUNTIF($E$13:$OK$13,"土休26休土")+COUNTIF($E$13:$OK$13,"日■26■日")+COUNTIF($E$13:$OK$13,"日休26休日")</f>
        <v>0</v>
      </c>
      <c r="BD21" s="220"/>
      <c r="BE21" s="219">
        <f>COUNTIF($E$13:$OK$13,"土■27■土")+COUNTIF($E$13:$OK$13,"土休27休土")+COUNTIF($E$13:$OK$13,"日■27■日")+COUNTIF($E$13:$OK$13,"日休27休日")</f>
        <v>0</v>
      </c>
      <c r="BF21" s="220"/>
      <c r="BG21" s="219">
        <f>COUNTIF($E$13:$OK$13,"土■28■土")+COUNTIF($E$13:$OK$13,"土休28休土")+COUNTIF($E$13:$OK$13,"日■28■日")+COUNTIF($E$13:$OK$13,"日休28休日")</f>
        <v>0</v>
      </c>
      <c r="BH21" s="220"/>
      <c r="BI21" s="219">
        <f>COUNTIF($E$13:$OK$13,"土■29■土")+COUNTIF($E$13:$OK$13,"土休29休土")+COUNTIF($E$13:$OK$13,"日■29■日")+COUNTIF($E$13:$OK$13,"日休29休日")</f>
        <v>0</v>
      </c>
      <c r="BJ21" s="220"/>
      <c r="BK21" s="219">
        <f>COUNTIF($E$13:$OK$13,"土■30■土")+COUNTIF($E$13:$OK$13,"土休30休土")+COUNTIF($E$13:$OK$13,"日■30■日")+COUNTIF($E$13:$OK$13,"日休30休日")</f>
        <v>0</v>
      </c>
      <c r="BL21" s="220"/>
      <c r="BM21" s="219">
        <f>COUNTIF($E$13:$OK$13,"土■31■土")+COUNTIF($E$13:$OK$13,"土休31休土")+COUNTIF($E$13:$OK$13,"日■31■日")+COUNTIF($E$13:$OK$13,"日休31休日")</f>
        <v>0</v>
      </c>
      <c r="BN21" s="220"/>
      <c r="BO21" s="219">
        <f>COUNTIF($E$13:$OK$13,"土■32■土")+COUNTIF($E$13:$OK$13,"土休32休土")+COUNTIF($E$13:$OK$13,"日■32■日")+COUNTIF($E$13:$OK$13,"日休32休日")</f>
        <v>0</v>
      </c>
      <c r="BP21" s="220"/>
      <c r="BQ21" s="219">
        <f>COUNTIF($E$13:$OK$13,"土■33■土")+COUNTIF($E$13:$OK$13,"土休33休土")+COUNTIF($E$13:$OK$13,"日■33■日")+COUNTIF($E$13:$OK$13,"日休33休日")</f>
        <v>0</v>
      </c>
      <c r="BR21" s="220"/>
      <c r="BS21" s="219">
        <f>COUNTIF($E$13:$OK$13,"土■34■土")+COUNTIF($E$13:$OK$13,"土休34休土")+COUNTIF($E$13:$OK$13,"日■34■日")+COUNTIF($E$13:$OK$13,"日休34休日")</f>
        <v>0</v>
      </c>
      <c r="BT21" s="220"/>
      <c r="BU21" s="219">
        <f>COUNTIF($E$13:$OK$13,"土■35■土")+COUNTIF($E$13:$OK$13,"土休35休土")+COUNTIF($E$13:$OK$13,"日■35■日")+COUNTIF($E$13:$OK$13,"日休35休日")</f>
        <v>0</v>
      </c>
      <c r="BV21" s="220"/>
      <c r="BW21" s="219">
        <f>COUNTIF($E$13:$OK$13,"土■36■土")+COUNTIF($E$13:$OK$13,"土休36休土")+COUNTIF($E$13:$OK$13,"日■36■日")+COUNTIF($E$13:$OK$13,"日休36休日")</f>
        <v>0</v>
      </c>
      <c r="BX21" s="220"/>
      <c r="BY21" s="219">
        <f>COUNTIF($E$13:$OK$13,"土■37■土")+COUNTIF($E$13:$OK$13,"土休37休土")+COUNTIF($E$13:$OK$13,"日■37■日")+COUNTIF($E$13:$OK$13,"日休37休日")</f>
        <v>0</v>
      </c>
      <c r="BZ21" s="220"/>
      <c r="CA21" s="219">
        <f>COUNTIF($E$13:$OK$13,"土■38■土")+COUNTIF($E$13:$OK$13,"土休38休土")+COUNTIF($E$13:$OK$13,"日■38■日")+COUNTIF($E$13:$OK$13,"日休38休日")</f>
        <v>0</v>
      </c>
      <c r="CB21" s="220"/>
      <c r="CC21" s="219">
        <f>COUNTIF($E$13:$OK$13,"土■39■土")+COUNTIF($E$13:$OK$13,"土休39休土")+COUNTIF($E$13:$OK$13,"日■39■日")+COUNTIF($E$13:$OK$13,"日休39休日")</f>
        <v>0</v>
      </c>
      <c r="CD21" s="220"/>
      <c r="CE21" s="219">
        <f>COUNTIF($E$13:$OK$13,"土■40■土")+COUNTIF($E$13:$OK$13,"土休40休土")+COUNTIF($E$13:$OK$13,"日■40■日")+COUNTIF($E$13:$OK$13,"日休40休日")</f>
        <v>0</v>
      </c>
      <c r="CF21" s="220"/>
      <c r="CG21" s="219">
        <f>COUNTIF($E$13:$OK$13,"土■41■土")+COUNTIF($E$13:$OK$13,"土休41休土")+COUNTIF($E$13:$OK$13,"日■41■日")+COUNTIF($E$13:$OK$13,"日休41休日")</f>
        <v>0</v>
      </c>
      <c r="CH21" s="220"/>
      <c r="CI21" s="219">
        <f>COUNTIF($E$13:$OK$13,"土■42■土")+COUNTIF($E$13:$OK$13,"土休42休土")+COUNTIF($E$13:$OK$13,"日■42■日")+COUNTIF($E$13:$OK$13,"日休42休日")</f>
        <v>0</v>
      </c>
      <c r="CJ21" s="220"/>
      <c r="CK21" s="219">
        <f>COUNTIF($E$13:$OK$13,"土■43■土")+COUNTIF($E$13:$OK$13,"土休43休土")+COUNTIF($E$13:$OK$13,"日■43■日")+COUNTIF($E$13:$OK$13,"日休43休日")</f>
        <v>0</v>
      </c>
      <c r="CL21" s="220"/>
      <c r="CM21" s="219">
        <f>COUNTIF($E$13:$OK$13,"土■44■土")+COUNTIF($E$13:$OK$13,"土休44休土")+COUNTIF($E$13:$OK$13,"日■44■日")+COUNTIF($E$13:$OK$13,"日休44休日")</f>
        <v>0</v>
      </c>
      <c r="CN21" s="220"/>
      <c r="CO21" s="219">
        <f>COUNTIF($E$13:$OK$13,"土■45■土")+COUNTIF($E$13:$OK$13,"土休45休土")+COUNTIF($E$13:$OK$13,"日■45■日")+COUNTIF($E$13:$OK$13,"日休45休日")</f>
        <v>0</v>
      </c>
      <c r="CP21" s="220"/>
      <c r="CQ21" s="219">
        <f>COUNTIF($E$13:$OK$13,"土■46■土")+COUNTIF($E$13:$OK$13,"土休46休土")+COUNTIF($E$13:$OK$13,"日■46■日")+COUNTIF($E$13:$OK$13,"日休46休日")</f>
        <v>0</v>
      </c>
      <c r="CR21" s="220"/>
      <c r="CS21" s="219">
        <f>COUNTIF($E$13:$OK$13,"土■47■土")+COUNTIF($E$13:$OK$13,"土休47休土")+COUNTIF($E$13:$OK$13,"日■47■日")+COUNTIF($E$13:$OK$13,"日休47休日")</f>
        <v>0</v>
      </c>
      <c r="CT21" s="220"/>
      <c r="CU21" s="219">
        <f>COUNTIF($E$13:$OK$13,"土■48■土")+COUNTIF($E$13:$OK$13,"土休48休土")+COUNTIF($E$13:$OK$13,"日■48■日")+COUNTIF($E$13:$OK$13,"日休48休日")</f>
        <v>0</v>
      </c>
      <c r="CV21" s="220"/>
      <c r="CW21" s="219">
        <f>COUNTIF($E$13:$OK$13,"土■49■土")+COUNTIF($E$13:$OK$13,"土休49休土")+COUNTIF($E$13:$OK$13,"日■49■日")+COUNTIF($E$13:$OK$13,"日休49休日")</f>
        <v>0</v>
      </c>
      <c r="CX21" s="220"/>
      <c r="CY21" s="219">
        <f>COUNTIF($E$13:$OK$13,"土■50■土")+COUNTIF($E$13:$OK$13,"土休50休土")+COUNTIF($E$13:$OK$13,"日■50■日")+COUNTIF($E$13:$OK$13,"日休50休日")</f>
        <v>0</v>
      </c>
      <c r="CZ21" s="220"/>
      <c r="DA21" s="219">
        <f>COUNTIF($E$13:$OK$13,"土■51■土")+COUNTIF($E$13:$OK$13,"土休51休土")+COUNTIF($E$13:$OK$13,"日■51■日")+COUNTIF($E$13:$OK$13,"日休51休日")</f>
        <v>0</v>
      </c>
      <c r="DB21" s="220"/>
      <c r="DC21" s="219">
        <f>COUNTIF($E$13:$OK$13,"土■52■土")+COUNTIF($E$13:$OK$13,"土休52休土")+COUNTIF($E$13:$OK$13,"日■52■日")+COUNTIF($E$13:$OK$13,"日休52休日")</f>
        <v>0</v>
      </c>
      <c r="DD21" s="220"/>
      <c r="DE21" s="219">
        <f>COUNTIF($E$13:$OK$13,"土■53■土")+COUNTIF($E$13:$OK$13,"土休53休土")+COUNTIF($E$13:$OK$13,"日■53■日")+COUNTIF($E$13:$OK$13,"日休53休日")</f>
        <v>0</v>
      </c>
      <c r="DF21" s="220"/>
      <c r="DG21" s="219">
        <f>COUNTIF($E$13:$OK$13,"土■54■土")+COUNTIF($E$13:$OK$13,"土休54休土")+COUNTIF($E$13:$OK$13,"日■54■日")+COUNTIF($E$13:$OK$13,"日休54休日")</f>
        <v>0</v>
      </c>
      <c r="DH21" s="220"/>
      <c r="DI21" s="219">
        <f>COUNTIF($E$13:$OK$13,"土■55■土")+COUNTIF($E$13:$OK$13,"土休55休土")+COUNTIF($E$13:$OK$13,"日■55■日")+COUNTIF($E$13:$OK$13,"日休55休日")</f>
        <v>0</v>
      </c>
      <c r="DJ21" s="220"/>
      <c r="DK21" s="219">
        <f>COUNTIF($E$13:$OK$13,"土■56■土")+COUNTIF($E$13:$OK$13,"土休56休土")+COUNTIF($E$13:$OK$13,"日■56■日")+COUNTIF($E$13:$OK$13,"日休56休日")</f>
        <v>0</v>
      </c>
      <c r="DL21" s="220"/>
      <c r="DM21" s="219">
        <f>COUNTIF($E$13:$OK$13,"土■57■土")+COUNTIF($E$13:$OK$13,"土休57休土")+COUNTIF($E$13:$OK$13,"日■57■日")+COUNTIF($E$13:$OK$13,"日休57休日")</f>
        <v>0</v>
      </c>
      <c r="DN21" s="220"/>
      <c r="DO21" s="219">
        <f>COUNTIF($E$13:$OK$13,"土■58■土")+COUNTIF($E$13:$OK$13,"土休58休土")+COUNTIF($E$13:$OK$13,"日■58■日")+COUNTIF($E$13:$OK$13,"日休58休日")</f>
        <v>0</v>
      </c>
      <c r="DP21" s="220"/>
      <c r="DQ21" s="219">
        <f>COUNTIF($E$13:$OK$13,"土■59■土")+COUNTIF($E$13:$OK$13,"土休59休土")+COUNTIF($E$13:$OK$13,"日■59■日")+COUNTIF($E$13:$OK$13,"日休59休日")</f>
        <v>0</v>
      </c>
      <c r="DR21" s="220"/>
      <c r="DS21" s="219">
        <f>COUNTIF($E$13:$OK$13,"土■60■土")+COUNTIF($E$13:$OK$13,"土休60休土")+COUNTIF($E$13:$OK$13,"日■60■日")+COUNTIF($E$13:$OK$13,"日休60休日")</f>
        <v>0</v>
      </c>
      <c r="DT21" s="220"/>
      <c r="DU21" s="219">
        <f>COUNTIF($E$13:$OK$13,"土■61■土")+COUNTIF($E$13:$OK$13,"土休61休土")+COUNTIF($E$13:$OK$13,"日■61■日")+COUNTIF($E$13:$OK$13,"日休61休日")</f>
        <v>0</v>
      </c>
      <c r="DV21" s="220"/>
    </row>
    <row r="22" spans="2:129" ht="13.5" customHeight="1">
      <c r="B22" s="178" t="s">
        <v>161</v>
      </c>
      <c r="C22" s="179"/>
      <c r="D22" s="180"/>
      <c r="E22" s="219">
        <f>COUNTIF($E$14:$OK$14,"土◆1◆土")+COUNTIF($E$14:$OK$14,"土休1休土")+COUNTIF($E$14:$OK$14,"日◆1◆日")+COUNTIF($E$14:$OK$14,"日休1休日")</f>
        <v>0</v>
      </c>
      <c r="F22" s="220"/>
      <c r="G22" s="219">
        <f>COUNTIF($E$14:$OK$14,"土◆2◆土")+COUNTIF($E$14:$OK$14,"土休2休土")+COUNTIF($E$14:$OK$14,"日◆2◆日")+COUNTIF($E$14:$OK$14,"日休2休日")</f>
        <v>0</v>
      </c>
      <c r="H22" s="220"/>
      <c r="I22" s="219">
        <f>COUNTIF($E$14:$OK$14,"土◆3◆土")+COUNTIF($E$14:$OK$14,"土休3休土")+COUNTIF($E$14:$OK$14,"日◆3◆日")+COUNTIF($E$14:$OK$14,"日休3休日")</f>
        <v>0</v>
      </c>
      <c r="J22" s="220"/>
      <c r="K22" s="219">
        <f>COUNTIF($E$14:$OK$14,"土◆4◆土")+COUNTIF($E$14:$OK$14,"土休4休土")+COUNTIF($E$14:$OK$14,"日◆4◆日")+COUNTIF($E$14:$OK$14,"日休4休日")</f>
        <v>0</v>
      </c>
      <c r="L22" s="220"/>
      <c r="M22" s="219">
        <f>COUNTIF($E$14:$OK$14,"土◆5◆土")+COUNTIF($E$14:$OK$14,"土休5休土")+COUNTIF($E$14:$OK$14,"日◆5◆日")+COUNTIF($E$14:$OK$14,"日休5休日")</f>
        <v>0</v>
      </c>
      <c r="N22" s="220"/>
      <c r="O22" s="219">
        <f>COUNTIF($E$14:$OK$14,"土◆6◆土")+COUNTIF($E$14:$OK$14,"土休6休土")+COUNTIF($E$14:$OK$14,"日◆6◆日")+COUNTIF($E$14:$OK$14,"日休6休日")</f>
        <v>0</v>
      </c>
      <c r="P22" s="220"/>
      <c r="Q22" s="219">
        <f>COUNTIF($E$14:$OK$14,"土◆7◆土")+COUNTIF($E$14:$OK$14,"土休7休土")+COUNTIF($E$14:$OK$14,"日◆7◆日")+COUNTIF($E$14:$OK$14,"日休7休日")</f>
        <v>0</v>
      </c>
      <c r="R22" s="220"/>
      <c r="S22" s="219">
        <f>COUNTIF($E$14:$OK$14,"土◆8◆土")+COUNTIF($E$14:$OK$14,"土休8休土")+COUNTIF($E$14:$OK$14,"日◆8◆日")+COUNTIF($E$14:$OK$14,"日休8休日")</f>
        <v>0</v>
      </c>
      <c r="T22" s="220"/>
      <c r="U22" s="219">
        <f>COUNTIF($E$14:$OK$14,"土◆9◆土")+COUNTIF($E$14:$OK$14,"土休9休土")+COUNTIF($E$14:$OK$14,"日◆9◆日")+COUNTIF($E$14:$OK$14,"日休9休日")</f>
        <v>0</v>
      </c>
      <c r="V22" s="220"/>
      <c r="W22" s="219">
        <f>COUNTIF($E$14:$OK$14,"土◆10◆土")+COUNTIF($E$14:$OK$14,"土休10休土")+COUNTIF($E$14:$OK$14,"日◆10◆日")+COUNTIF($E$14:$OK$14,"日休10休日")</f>
        <v>0</v>
      </c>
      <c r="X22" s="220"/>
      <c r="Y22" s="219">
        <f>COUNTIF($E$14:$OK$14,"土◆11◆土")+COUNTIF($E$14:$OK$14,"土休11休土")+COUNTIF($E$14:$OK$14,"日◆11◆日")+COUNTIF($E$14:$OK$14,"日休11休日")</f>
        <v>0</v>
      </c>
      <c r="Z22" s="220"/>
      <c r="AA22" s="219">
        <f>COUNTIF($E$14:$OK$14,"土◆12◆土")+COUNTIF($E$14:$OK$14,"土休12休土")+COUNTIF($E$14:$OK$14,"日◆12◆日")+COUNTIF($E$14:$OK$14,"日休12休日")</f>
        <v>0</v>
      </c>
      <c r="AB22" s="220"/>
      <c r="AC22" s="219">
        <f>COUNTIF($E$14:$OK$14,"土◆13◆土")+COUNTIF($E$14:$OK$14,"土休13休土")+COUNTIF($E$14:$OK$14,"日◆13◆日")+COUNTIF($E$14:$OK$14,"日休13休日")</f>
        <v>0</v>
      </c>
      <c r="AD22" s="220"/>
      <c r="AE22" s="219">
        <f>COUNTIF($E$14:$OK$14,"土◆14◆土")+COUNTIF($E$14:$OK$14,"土休14休土")+COUNTIF($E$14:$OK$14,"日◆14◆日")+COUNTIF($E$14:$OK$14,"日休14休日")</f>
        <v>0</v>
      </c>
      <c r="AF22" s="220"/>
      <c r="AG22" s="219">
        <f>COUNTIF($E$14:$OK$14,"土◆15◆土")+COUNTIF($E$14:$OK$14,"土休15休土")+COUNTIF($E$14:$OK$14,"日◆15◆日")+COUNTIF($E$14:$OK$14,"日休15休日")</f>
        <v>0</v>
      </c>
      <c r="AH22" s="220"/>
      <c r="AI22" s="219">
        <f>COUNTIF($E$14:$OK$14,"土◆16◆土")+COUNTIF($E$14:$OK$14,"土休16休土")+COUNTIF($E$14:$OK$14,"日◆16◆日")+COUNTIF($E$14:$OK$14,"日休16休日")</f>
        <v>0</v>
      </c>
      <c r="AJ22" s="220"/>
      <c r="AK22" s="219">
        <f>COUNTIF($E$14:$OK$14,"土◆17◆土")+COUNTIF($E$14:$OK$14,"土休17休土")+COUNTIF($E$14:$OK$14,"日◆17◆日")+COUNTIF($E$14:$OK$14,"日休17休日")</f>
        <v>0</v>
      </c>
      <c r="AL22" s="220"/>
      <c r="AM22" s="219">
        <f>COUNTIF($E$14:$OK$14,"土◆18◆土")+COUNTIF($E$14:$OK$14,"土休18休土")+COUNTIF($E$14:$OK$14,"日◆18◆日")+COUNTIF($E$14:$OK$14,"日休18休日")</f>
        <v>0</v>
      </c>
      <c r="AN22" s="220"/>
      <c r="AO22" s="219">
        <f>COUNTIF($E$14:$OK$14,"土◆19◆土")+COUNTIF($E$14:$OK$14,"土休19休土")+COUNTIF($E$14:$OK$14,"日◆19◆日")+COUNTIF($E$14:$OK$14,"日休19休日")</f>
        <v>0</v>
      </c>
      <c r="AP22" s="220"/>
      <c r="AQ22" s="219">
        <f>COUNTIF($E$14:$OK$14,"土◆20◆土")+COUNTIF($E$14:$OK$14,"土休20休土")+COUNTIF($E$14:$OK$14,"日◆20◆日")+COUNTIF($E$14:$OK$14,"日休20休日")</f>
        <v>0</v>
      </c>
      <c r="AR22" s="220"/>
      <c r="AS22" s="219">
        <f>COUNTIF($E$14:$OK$14,"土◆21◆土")+COUNTIF($E$14:$OK$14,"土休21休土")+COUNTIF($E$14:$OK$14,"日◆21◆日")+COUNTIF($E$14:$OK$14,"日休21休日")</f>
        <v>0</v>
      </c>
      <c r="AT22" s="220"/>
      <c r="AU22" s="219">
        <f>COUNTIF($E$14:$OK$14,"土◆22◆土")+COUNTIF($E$14:$OK$14,"土休22休土")+COUNTIF($E$14:$OK$14,"日◆22◆日")+COUNTIF($E$14:$OK$14,"日休22休日")</f>
        <v>0</v>
      </c>
      <c r="AV22" s="220"/>
      <c r="AW22" s="219">
        <f>COUNTIF($E$14:$OK$14,"土◆23◆土")+COUNTIF($E$14:$OK$14,"土休23休土")+COUNTIF($E$14:$OK$14,"日◆23◆日")+COUNTIF($E$14:$OK$14,"日休23休日")</f>
        <v>0</v>
      </c>
      <c r="AX22" s="220"/>
      <c r="AY22" s="219">
        <f>COUNTIF($E$14:$OK$14,"土◆24◆土")+COUNTIF($E$14:$OK$14,"土休24休土")+COUNTIF($E$14:$OK$14,"日◆24◆日")+COUNTIF($E$14:$OK$14,"日休24休日")</f>
        <v>0</v>
      </c>
      <c r="AZ22" s="220"/>
      <c r="BA22" s="219">
        <f>COUNTIF($E$14:$OK$14,"土◆25◆土")+COUNTIF($E$14:$OK$14,"土休25休土")+COUNTIF($E$14:$OK$14,"日◆25◆日")+COUNTIF($E$14:$OK$14,"日休25休日")</f>
        <v>0</v>
      </c>
      <c r="BB22" s="220"/>
      <c r="BC22" s="219">
        <f>COUNTIF($E$14:$OK$14,"土◆26◆土")+COUNTIF($E$14:$OK$14,"土休26休土")+COUNTIF($E$14:$OK$14,"日◆26◆日")+COUNTIF($E$14:$OK$14,"日休26休日")</f>
        <v>0</v>
      </c>
      <c r="BD22" s="220"/>
      <c r="BE22" s="219">
        <f>COUNTIF($E$14:$OK$14,"土◆27◆土")+COUNTIF($E$14:$OK$14,"土休27休土")+COUNTIF($E$14:$OK$14,"日◆27◆日")+COUNTIF($E$14:$OK$14,"日休27休日")</f>
        <v>0</v>
      </c>
      <c r="BF22" s="220"/>
      <c r="BG22" s="219">
        <f>COUNTIF($E$14:$OK$14,"土◆28◆土")+COUNTIF($E$14:$OK$14,"土休28休土")+COUNTIF($E$14:$OK$14,"日◆28◆日")+COUNTIF($E$14:$OK$14,"日休28休日")</f>
        <v>0</v>
      </c>
      <c r="BH22" s="220"/>
      <c r="BI22" s="219">
        <f>COUNTIF($E$14:$OK$14,"土◆29◆土")+COUNTIF($E$14:$OK$14,"土休29休土")+COUNTIF($E$14:$OK$14,"日◆29◆日")+COUNTIF($E$14:$OK$14,"日休29休日")</f>
        <v>0</v>
      </c>
      <c r="BJ22" s="220"/>
      <c r="BK22" s="219">
        <f>COUNTIF($E$14:$OK$14,"土◆30◆土")+COUNTIF($E$14:$OK$14,"土休30休土")+COUNTIF($E$14:$OK$14,"日◆30◆日")+COUNTIF($E$14:$OK$14,"日休30休日")</f>
        <v>0</v>
      </c>
      <c r="BL22" s="220"/>
      <c r="BM22" s="219">
        <f>COUNTIF($E$14:$OK$14,"土◆31◆土")+COUNTIF($E$14:$OK$14,"土休31休土")+COUNTIF($E$14:$OK$14,"日◆31◆日")+COUNTIF($E$14:$OK$14,"日休31休日")</f>
        <v>0</v>
      </c>
      <c r="BN22" s="220"/>
      <c r="BO22" s="219">
        <f>COUNTIF($E$14:$OK$14,"土◆32◆土")+COUNTIF($E$14:$OK$14,"土休32休土")+COUNTIF($E$14:$OK$14,"日◆32◆日")+COUNTIF($E$14:$OK$14,"日休32休日")</f>
        <v>0</v>
      </c>
      <c r="BP22" s="220"/>
      <c r="BQ22" s="219">
        <f>COUNTIF($E$14:$OK$14,"土◆33◆土")+COUNTIF($E$14:$OK$14,"土休33休土")+COUNTIF($E$14:$OK$14,"日◆33◆日")+COUNTIF($E$14:$OK$14,"日休33休日")</f>
        <v>0</v>
      </c>
      <c r="BR22" s="220"/>
      <c r="BS22" s="219">
        <f>COUNTIF($E$14:$OK$14,"土◆34◆土")+COUNTIF($E$14:$OK$14,"土休34休土")+COUNTIF($E$14:$OK$14,"日◆34◆日")+COUNTIF($E$14:$OK$14,"日休34休日")</f>
        <v>0</v>
      </c>
      <c r="BT22" s="220"/>
      <c r="BU22" s="219">
        <f>COUNTIF($E$14:$OK$14,"土◆35◆土")+COUNTIF($E$14:$OK$14,"土休35休土")+COUNTIF($E$14:$OK$14,"日◆35◆日")+COUNTIF($E$14:$OK$14,"日休35休日")</f>
        <v>0</v>
      </c>
      <c r="BV22" s="220"/>
      <c r="BW22" s="219">
        <f>COUNTIF($E$14:$OK$14,"土◆36◆土")+COUNTIF($E$14:$OK$14,"土休36休土")+COUNTIF($E$14:$OK$14,"日◆36◆日")+COUNTIF($E$14:$OK$14,"日休36休日")</f>
        <v>0</v>
      </c>
      <c r="BX22" s="220"/>
      <c r="BY22" s="219">
        <f>COUNTIF($E$14:$OK$14,"土◆37◆土")+COUNTIF($E$14:$OK$14,"土休37休土")+COUNTIF($E$14:$OK$14,"日◆37◆日")+COUNTIF($E$14:$OK$14,"日休37休日")</f>
        <v>0</v>
      </c>
      <c r="BZ22" s="220"/>
      <c r="CA22" s="219">
        <f>COUNTIF($E$14:$OK$14,"土◆38◆土")+COUNTIF($E$14:$OK$14,"土休38休土")+COUNTIF($E$14:$OK$14,"日◆38◆日")+COUNTIF($E$14:$OK$14,"日休38休日")</f>
        <v>0</v>
      </c>
      <c r="CB22" s="220"/>
      <c r="CC22" s="219">
        <f>COUNTIF($E$14:$OK$14,"土◆39◆土")+COUNTIF($E$14:$OK$14,"土休39休土")+COUNTIF($E$14:$OK$14,"日◆39◆日")+COUNTIF($E$14:$OK$14,"日休39休日")</f>
        <v>0</v>
      </c>
      <c r="CD22" s="220"/>
      <c r="CE22" s="219">
        <f>COUNTIF($E$14:$OK$14,"土◆40◆土")+COUNTIF($E$14:$OK$14,"土休40休土")+COUNTIF($E$14:$OK$14,"日◆40◆日")+COUNTIF($E$14:$OK$14,"日休40休日")</f>
        <v>0</v>
      </c>
      <c r="CF22" s="220"/>
      <c r="CG22" s="219">
        <f>COUNTIF($E$14:$OK$14,"土◆41◆土")+COUNTIF($E$14:$OK$14,"土休41休土")+COUNTIF($E$14:$OK$14,"日◆41◆日")+COUNTIF($E$14:$OK$14,"日休41休日")</f>
        <v>0</v>
      </c>
      <c r="CH22" s="220"/>
      <c r="CI22" s="219">
        <f>COUNTIF($E$14:$OK$14,"土◆42◆土")+COUNTIF($E$14:$OK$14,"土休42休土")+COUNTIF($E$14:$OK$14,"日◆42◆日")+COUNTIF($E$14:$OK$14,"日休42休日")</f>
        <v>0</v>
      </c>
      <c r="CJ22" s="220"/>
      <c r="CK22" s="219">
        <f>COUNTIF($E$14:$OK$14,"土◆43◆土")+COUNTIF($E$14:$OK$14,"土休43休土")+COUNTIF($E$14:$OK$14,"日◆43◆日")+COUNTIF($E$14:$OK$14,"日休43休日")</f>
        <v>0</v>
      </c>
      <c r="CL22" s="220"/>
      <c r="CM22" s="219">
        <f>COUNTIF($E$14:$OK$14,"土◆44◆土")+COUNTIF($E$14:$OK$14,"土休44休土")+COUNTIF($E$14:$OK$14,"日◆44◆日")+COUNTIF($E$14:$OK$14,"日休44休日")</f>
        <v>0</v>
      </c>
      <c r="CN22" s="220"/>
      <c r="CO22" s="219">
        <f>COUNTIF($E$14:$OK$14,"土◆45◆土")+COUNTIF($E$14:$OK$14,"土休45休土")+COUNTIF($E$14:$OK$14,"日◆45◆日")+COUNTIF($E$14:$OK$14,"日休45休日")</f>
        <v>0</v>
      </c>
      <c r="CP22" s="220"/>
      <c r="CQ22" s="219">
        <f>COUNTIF($E$14:$OK$14,"土◆46◆土")+COUNTIF($E$14:$OK$14,"土休46休土")+COUNTIF($E$14:$OK$14,"日◆46◆日")+COUNTIF($E$14:$OK$14,"日休46休日")</f>
        <v>0</v>
      </c>
      <c r="CR22" s="220"/>
      <c r="CS22" s="219">
        <f>COUNTIF($E$14:$OK$14,"土◆47◆土")+COUNTIF($E$14:$OK$14,"土休47休土")+COUNTIF($E$14:$OK$14,"日◆47◆日")+COUNTIF($E$14:$OK$14,"日休47休日")</f>
        <v>0</v>
      </c>
      <c r="CT22" s="220"/>
      <c r="CU22" s="219">
        <f>COUNTIF($E$14:$OK$14,"土◆48◆土")+COUNTIF($E$14:$OK$14,"土休48休土")+COUNTIF($E$14:$OK$14,"日◆48◆日")+COUNTIF($E$14:$OK$14,"日休48休日")</f>
        <v>0</v>
      </c>
      <c r="CV22" s="220"/>
      <c r="CW22" s="219">
        <f>COUNTIF($E$14:$OK$14,"土◆49◆土")+COUNTIF($E$14:$OK$14,"土休49休土")+COUNTIF($E$14:$OK$14,"日◆49◆日")+COUNTIF($E$14:$OK$14,"日休49休日")</f>
        <v>0</v>
      </c>
      <c r="CX22" s="220"/>
      <c r="CY22" s="219">
        <f>COUNTIF($E$14:$OK$14,"土◆50◆土")+COUNTIF($E$14:$OK$14,"土休50休土")+COUNTIF($E$14:$OK$14,"日◆50◆日")+COUNTIF($E$14:$OK$14,"日休50休日")</f>
        <v>0</v>
      </c>
      <c r="CZ22" s="220"/>
      <c r="DA22" s="219">
        <f>COUNTIF($E$14:$OK$14,"土◆51◆土")+COUNTIF($E$14:$OK$14,"土休51休土")+COUNTIF($E$14:$OK$14,"日◆51◆日")+COUNTIF($E$14:$OK$14,"日休51休日")</f>
        <v>0</v>
      </c>
      <c r="DB22" s="220"/>
      <c r="DC22" s="219">
        <f>COUNTIF($E$14:$OK$14,"土◆52◆土")+COUNTIF($E$14:$OK$14,"土休52休土")+COUNTIF($E$14:$OK$14,"日◆52◆日")+COUNTIF($E$14:$OK$14,"日休52休日")</f>
        <v>0</v>
      </c>
      <c r="DD22" s="220"/>
      <c r="DE22" s="219">
        <f>COUNTIF($E$14:$OK$14,"土◆53◆土")+COUNTIF($E$14:$OK$14,"土休53休土")+COUNTIF($E$14:$OK$14,"日◆53◆日")+COUNTIF($E$14:$OK$14,"日休53休日")</f>
        <v>0</v>
      </c>
      <c r="DF22" s="220"/>
      <c r="DG22" s="219">
        <f>COUNTIF($E$14:$OK$14,"土◆54◆土")+COUNTIF($E$14:$OK$14,"土休54休土")+COUNTIF($E$14:$OK$14,"日◆54◆日")+COUNTIF($E$14:$OK$14,"日休54休日")</f>
        <v>0</v>
      </c>
      <c r="DH22" s="220"/>
      <c r="DI22" s="219">
        <f>COUNTIF($E$14:$OK$14,"土◆55◆土")+COUNTIF($E$14:$OK$14,"土休55休土")+COUNTIF($E$14:$OK$14,"日◆55◆日")+COUNTIF($E$14:$OK$14,"日休55休日")</f>
        <v>0</v>
      </c>
      <c r="DJ22" s="220"/>
      <c r="DK22" s="219">
        <f>COUNTIF($E$14:$OK$14,"土◆56◆土")+COUNTIF($E$14:$OK$14,"土休56休土")+COUNTIF($E$14:$OK$14,"日◆56◆日")+COUNTIF($E$14:$OK$14,"日休56休日")</f>
        <v>0</v>
      </c>
      <c r="DL22" s="220"/>
      <c r="DM22" s="219">
        <f>COUNTIF($E$14:$OK$14,"土◆57◆土")+COUNTIF($E$14:$OK$14,"土休57休土")+COUNTIF($E$14:$OK$14,"日◆57◆日")+COUNTIF($E$14:$OK$14,"日休57休日")</f>
        <v>0</v>
      </c>
      <c r="DN22" s="220"/>
      <c r="DO22" s="219">
        <f>COUNTIF($E$14:$OK$14,"土◆58◆土")+COUNTIF($E$14:$OK$14,"土休58休土")+COUNTIF($E$14:$OK$14,"日◆58◆日")+COUNTIF($E$14:$OK$14,"日休58休日")</f>
        <v>0</v>
      </c>
      <c r="DP22" s="220"/>
      <c r="DQ22" s="219">
        <f>COUNTIF($E$14:$OK$14,"土◆59◆土")+COUNTIF($E$14:$OK$14,"土休59休土")+COUNTIF($E$14:$OK$14,"日◆59◆日")+COUNTIF($E$14:$OK$14,"日休59休日")</f>
        <v>0</v>
      </c>
      <c r="DR22" s="220"/>
      <c r="DS22" s="219">
        <f>COUNTIF($E$14:$OK$14,"土◆60◆土")+COUNTIF($E$14:$OK$14,"土休60休土")+COUNTIF($E$14:$OK$14,"日◆60◆日")+COUNTIF($E$14:$OK$14,"日休60休日")</f>
        <v>0</v>
      </c>
      <c r="DT22" s="220"/>
      <c r="DU22" s="219">
        <f>COUNTIF($E$14:$OK$14,"土◆61◆土")+COUNTIF($E$14:$OK$14,"土休61休土")+COUNTIF($E$14:$OK$14,"日◆61◆日")+COUNTIF($E$14:$OK$14,"日休61休日")</f>
        <v>0</v>
      </c>
      <c r="DV22" s="220"/>
    </row>
    <row r="23" spans="2:129" ht="13.5" customHeight="1" thickBot="1">
      <c r="B23" s="189" t="s">
        <v>229</v>
      </c>
      <c r="C23" s="190"/>
      <c r="D23" s="191"/>
      <c r="E23" s="219"/>
      <c r="F23" s="220"/>
      <c r="G23" s="219"/>
      <c r="H23" s="220"/>
      <c r="I23" s="219"/>
      <c r="J23" s="220"/>
      <c r="K23" s="219"/>
      <c r="L23" s="220"/>
      <c r="M23" s="219"/>
      <c r="N23" s="220"/>
      <c r="O23" s="219"/>
      <c r="P23" s="220"/>
      <c r="Q23" s="219"/>
      <c r="R23" s="220"/>
      <c r="S23" s="219"/>
      <c r="T23" s="220"/>
      <c r="U23" s="219"/>
      <c r="V23" s="220"/>
      <c r="W23" s="219"/>
      <c r="X23" s="220"/>
      <c r="Y23" s="219"/>
      <c r="Z23" s="220"/>
      <c r="AA23" s="219"/>
      <c r="AB23" s="220"/>
      <c r="AC23" s="219"/>
      <c r="AD23" s="220"/>
      <c r="AE23" s="219"/>
      <c r="AF23" s="220"/>
      <c r="AG23" s="219"/>
      <c r="AH23" s="220"/>
      <c r="AI23" s="219"/>
      <c r="AJ23" s="220"/>
      <c r="AK23" s="219"/>
      <c r="AL23" s="220"/>
      <c r="AM23" s="219"/>
      <c r="AN23" s="220"/>
      <c r="AO23" s="219"/>
      <c r="AP23" s="220"/>
      <c r="AQ23" s="219"/>
      <c r="AR23" s="220"/>
      <c r="AS23" s="219"/>
      <c r="AT23" s="220"/>
      <c r="AU23" s="219"/>
      <c r="AV23" s="220"/>
      <c r="AW23" s="219"/>
      <c r="AX23" s="220"/>
      <c r="AY23" s="219"/>
      <c r="AZ23" s="220"/>
      <c r="BA23" s="219"/>
      <c r="BB23" s="220"/>
      <c r="BC23" s="219"/>
      <c r="BD23" s="220"/>
      <c r="BE23" s="219"/>
      <c r="BF23" s="220"/>
      <c r="BG23" s="219"/>
      <c r="BH23" s="220"/>
      <c r="BI23" s="219"/>
      <c r="BJ23" s="220"/>
      <c r="BK23" s="219"/>
      <c r="BL23" s="220"/>
      <c r="BM23" s="219"/>
      <c r="BN23" s="220"/>
      <c r="BO23" s="219"/>
      <c r="BP23" s="220"/>
      <c r="BQ23" s="219"/>
      <c r="BR23" s="220"/>
      <c r="BS23" s="219"/>
      <c r="BT23" s="220"/>
      <c r="BU23" s="219"/>
      <c r="BV23" s="220"/>
      <c r="BW23" s="219"/>
      <c r="BX23" s="220"/>
      <c r="BY23" s="219"/>
      <c r="BZ23" s="220"/>
      <c r="CA23" s="219"/>
      <c r="CB23" s="220"/>
      <c r="CC23" s="219"/>
      <c r="CD23" s="220"/>
      <c r="CE23" s="219"/>
      <c r="CF23" s="220"/>
      <c r="CG23" s="219"/>
      <c r="CH23" s="220"/>
      <c r="CI23" s="219"/>
      <c r="CJ23" s="220"/>
      <c r="CK23" s="219"/>
      <c r="CL23" s="220"/>
      <c r="CM23" s="219"/>
      <c r="CN23" s="220"/>
      <c r="CO23" s="219"/>
      <c r="CP23" s="220"/>
      <c r="CQ23" s="219"/>
      <c r="CR23" s="220"/>
      <c r="CS23" s="219"/>
      <c r="CT23" s="220"/>
      <c r="CU23" s="219"/>
      <c r="CV23" s="220"/>
      <c r="CW23" s="219"/>
      <c r="CX23" s="220"/>
      <c r="CY23" s="219"/>
      <c r="CZ23" s="220"/>
      <c r="DA23" s="219"/>
      <c r="DB23" s="220"/>
      <c r="DC23" s="219"/>
      <c r="DD23" s="220"/>
      <c r="DE23" s="219"/>
      <c r="DF23" s="220"/>
      <c r="DG23" s="219"/>
      <c r="DH23" s="220"/>
      <c r="DI23" s="219"/>
      <c r="DJ23" s="220"/>
      <c r="DK23" s="219"/>
      <c r="DL23" s="220"/>
      <c r="DM23" s="219"/>
      <c r="DN23" s="220"/>
      <c r="DO23" s="219"/>
      <c r="DP23" s="220"/>
      <c r="DQ23" s="219"/>
      <c r="DR23" s="220"/>
      <c r="DS23" s="219"/>
      <c r="DT23" s="220"/>
      <c r="DU23" s="219"/>
      <c r="DV23" s="220"/>
    </row>
    <row r="24" spans="2:129" ht="13.5" customHeight="1">
      <c r="B24" s="233" t="s">
        <v>160</v>
      </c>
      <c r="C24" s="234"/>
      <c r="D24" s="235"/>
      <c r="E24" s="163">
        <f>COUNTIF($E$13:$OK$13,"土休1休土")+COUNTIF($E$13:$OK$13,"日休1休日")</f>
        <v>0</v>
      </c>
      <c r="F24" s="165"/>
      <c r="G24" s="163">
        <f>COUNTIF($E$13:$OK$13,"土休2休土")+COUNTIF($E$13:$OK$13,"日休2休日")</f>
        <v>0</v>
      </c>
      <c r="H24" s="165"/>
      <c r="I24" s="163">
        <f>COUNTIF($E$13:$OK$13,"土休3休土")+COUNTIF($E$13:$OK$13,"日休3休日")</f>
        <v>0</v>
      </c>
      <c r="J24" s="165"/>
      <c r="K24" s="163">
        <f>COUNTIF($E$13:$OK$13,"土休4休土")+COUNTIF($E$13:$OK$13,"日休4休日")</f>
        <v>0</v>
      </c>
      <c r="L24" s="165"/>
      <c r="M24" s="163">
        <f>COUNTIF($E$13:$OK$13,"土休5休土")+COUNTIF($E$13:$OK$13,"日休5休日")</f>
        <v>0</v>
      </c>
      <c r="N24" s="165"/>
      <c r="O24" s="163">
        <f>COUNTIF($E$13:$OK$13,"土休6休土")+COUNTIF($E$13:$OK$13,"日休6休日")</f>
        <v>0</v>
      </c>
      <c r="P24" s="165"/>
      <c r="Q24" s="163">
        <f>COUNTIF($E$13:$OK$13,"土休7休土")+COUNTIF($E$13:$OK$13,"日休7休日")</f>
        <v>0</v>
      </c>
      <c r="R24" s="165"/>
      <c r="S24" s="163">
        <f>COUNTIF($E$13:$OK$13,"土休8休土")+COUNTIF($E$13:$OK$13,"日休8休日")</f>
        <v>0</v>
      </c>
      <c r="T24" s="165"/>
      <c r="U24" s="163">
        <f>COUNTIF($E$13:$OK$13,"土休9休土")+COUNTIF($E$13:$OK$13,"日休9休日")</f>
        <v>0</v>
      </c>
      <c r="V24" s="165"/>
      <c r="W24" s="163">
        <f>COUNTIF($E$13:$OK$13,"土休10休土")+COUNTIF($E$13:$OK$13,"日休10休日")</f>
        <v>0</v>
      </c>
      <c r="X24" s="165"/>
      <c r="Y24" s="163">
        <f>COUNTIF($E$13:$OK$13,"土休11休土")+COUNTIF($E$13:$OK$13,"日休11休日")</f>
        <v>0</v>
      </c>
      <c r="Z24" s="165"/>
      <c r="AA24" s="163">
        <f>COUNTIF($E$13:$OK$13,"土休12休土")+COUNTIF($E$13:$OK$13,"日休12休日")</f>
        <v>0</v>
      </c>
      <c r="AB24" s="165"/>
      <c r="AC24" s="163">
        <f>COUNTIF($E$13:$OK$13,"土休13休土")+COUNTIF($E$13:$OK$13,"日休13休日")</f>
        <v>0</v>
      </c>
      <c r="AD24" s="165"/>
      <c r="AE24" s="163">
        <f>COUNTIF($E$13:$OK$13,"土休14休土")+COUNTIF($E$13:$OK$13,"日休14休日")</f>
        <v>0</v>
      </c>
      <c r="AF24" s="165"/>
      <c r="AG24" s="163">
        <f>COUNTIF($E$13:$OK$13,"土休15休土")+COUNTIF($E$13:$OK$13,"日休15休日")</f>
        <v>0</v>
      </c>
      <c r="AH24" s="165"/>
      <c r="AI24" s="163">
        <f>COUNTIF($E$13:$OK$13,"土休16休土")+COUNTIF($E$13:$OK$13,"日休16休日")</f>
        <v>0</v>
      </c>
      <c r="AJ24" s="165"/>
      <c r="AK24" s="163">
        <f>COUNTIF($E$13:$OK$13,"土休17休土")+COUNTIF($E$13:$OK$13,"日休17休日")</f>
        <v>0</v>
      </c>
      <c r="AL24" s="165"/>
      <c r="AM24" s="163">
        <f>COUNTIF($E$13:$OK$13,"土休18休土")+COUNTIF($E$13:$OK$13,"日休18休日")</f>
        <v>0</v>
      </c>
      <c r="AN24" s="165"/>
      <c r="AO24" s="163">
        <f>COUNTIF($E$13:$OK$13,"土休19休土")+COUNTIF($E$13:$OK$13,"日休19休日")</f>
        <v>0</v>
      </c>
      <c r="AP24" s="165"/>
      <c r="AQ24" s="163">
        <f>COUNTIF($E$13:$OK$13,"土休20休土")+COUNTIF($E$13:$OK$13,"日休20休日")</f>
        <v>0</v>
      </c>
      <c r="AR24" s="165"/>
      <c r="AS24" s="163">
        <f>COUNTIF($E$13:$OK$13,"土休21休土")+COUNTIF($E$13:$OK$13,"日休21休日")</f>
        <v>0</v>
      </c>
      <c r="AT24" s="165"/>
      <c r="AU24" s="163">
        <f>COUNTIF($E$13:$OK$13,"土休22休土")+COUNTIF($E$13:$OK$13,"日休22休日")</f>
        <v>0</v>
      </c>
      <c r="AV24" s="165"/>
      <c r="AW24" s="163">
        <f>COUNTIF($E$13:$OK$13,"土休23休土")+COUNTIF($E$13:$OK$13,"日休23休日")</f>
        <v>0</v>
      </c>
      <c r="AX24" s="165"/>
      <c r="AY24" s="163">
        <f>COUNTIF($E$13:$OK$13,"土休24休土")+COUNTIF($E$13:$OK$13,"日休24休日")</f>
        <v>0</v>
      </c>
      <c r="AZ24" s="165"/>
      <c r="BA24" s="163">
        <f>COUNTIF($E$13:$OK$13,"土休25休土")+COUNTIF($E$13:$OK$13,"日休25休日")</f>
        <v>0</v>
      </c>
      <c r="BB24" s="165"/>
      <c r="BC24" s="163">
        <f>COUNTIF($E$13:$OK$13,"土休26休土")+COUNTIF($E$13:$OK$13,"日休26休日")</f>
        <v>0</v>
      </c>
      <c r="BD24" s="165"/>
      <c r="BE24" s="163">
        <f>COUNTIF($E$13:$OK$13,"土休27休土")+COUNTIF($E$13:$OK$13,"日休27休日")</f>
        <v>0</v>
      </c>
      <c r="BF24" s="165"/>
      <c r="BG24" s="163">
        <f>COUNTIF($E$13:$OK$13,"土休28休土")+COUNTIF($E$13:$OK$13,"日休28休日")</f>
        <v>0</v>
      </c>
      <c r="BH24" s="165"/>
      <c r="BI24" s="163">
        <f>COUNTIF($E$13:$OK$13,"土休29休土")+COUNTIF($E$13:$OK$13,"日休29休日")</f>
        <v>0</v>
      </c>
      <c r="BJ24" s="165"/>
      <c r="BK24" s="163">
        <f>COUNTIF($E$13:$OK$13,"土休30休土")+COUNTIF($E$13:$OK$13,"日休30休日")</f>
        <v>0</v>
      </c>
      <c r="BL24" s="165"/>
      <c r="BM24" s="163">
        <f>COUNTIF($E$13:$OK$13,"土休31休土")+COUNTIF($E$13:$OK$13,"日休31休日")</f>
        <v>0</v>
      </c>
      <c r="BN24" s="165"/>
      <c r="BO24" s="163">
        <f>COUNTIF($E$13:$OK$13,"土休32休土")+COUNTIF($E$13:$OK$13,"日休32休日")</f>
        <v>0</v>
      </c>
      <c r="BP24" s="165"/>
      <c r="BQ24" s="163">
        <f>COUNTIF($E$13:$OK$13,"土休33休土")+COUNTIF($E$13:$OK$13,"日休33休日")</f>
        <v>0</v>
      </c>
      <c r="BR24" s="165"/>
      <c r="BS24" s="163">
        <f>COUNTIF($E$13:$OK$13,"土休34休土")+COUNTIF($E$13:$OK$13,"日休34休日")</f>
        <v>0</v>
      </c>
      <c r="BT24" s="165"/>
      <c r="BU24" s="163">
        <f>COUNTIF($E$13:$OK$13,"土休35休土")+COUNTIF($E$13:$OK$13,"日休35休日")</f>
        <v>0</v>
      </c>
      <c r="BV24" s="165"/>
      <c r="BW24" s="163">
        <f>COUNTIF($E$13:$OK$13,"土休36休土")+COUNTIF($E$13:$OK$13,"日休36休日")</f>
        <v>0</v>
      </c>
      <c r="BX24" s="165"/>
      <c r="BY24" s="163">
        <f>COUNTIF($E$13:$OK$13,"土休37休土")+COUNTIF($E$13:$OK$13,"日休37休日")</f>
        <v>0</v>
      </c>
      <c r="BZ24" s="165"/>
      <c r="CA24" s="163">
        <f>COUNTIF($E$13:$OK$13,"土休38休土")+COUNTIF($E$13:$OK$13,"日休38休日")</f>
        <v>0</v>
      </c>
      <c r="CB24" s="165"/>
      <c r="CC24" s="163">
        <f>COUNTIF($E$13:$OK$13,"土休39休土")+COUNTIF($E$13:$OK$13,"日休39休日")</f>
        <v>0</v>
      </c>
      <c r="CD24" s="165"/>
      <c r="CE24" s="163">
        <f>COUNTIF($E$13:$OK$13,"土休40休土")+COUNTIF($E$13:$OK$13,"日休40休日")</f>
        <v>0</v>
      </c>
      <c r="CF24" s="165"/>
      <c r="CG24" s="163">
        <f>COUNTIF($E$13:$OK$13,"土休41休土")+COUNTIF($E$13:$OK$13,"日休41休日")</f>
        <v>0</v>
      </c>
      <c r="CH24" s="165"/>
      <c r="CI24" s="163">
        <f>COUNTIF($E$13:$OK$13,"土休42休土")+COUNTIF($E$13:$OK$13,"日休42休日")</f>
        <v>0</v>
      </c>
      <c r="CJ24" s="165"/>
      <c r="CK24" s="163">
        <f>COUNTIF($E$13:$OK$13,"土休43休土")+COUNTIF($E$13:$OK$13,"日休43休日")</f>
        <v>0</v>
      </c>
      <c r="CL24" s="165"/>
      <c r="CM24" s="163">
        <f>COUNTIF($E$13:$OK$13,"土休44休土")+COUNTIF($E$13:$OK$13,"日休44休日")</f>
        <v>0</v>
      </c>
      <c r="CN24" s="165"/>
      <c r="CO24" s="163">
        <f>COUNTIF($E$13:$OK$13,"土休45休土")+COUNTIF($E$13:$OK$13,"日休45休日")</f>
        <v>0</v>
      </c>
      <c r="CP24" s="165"/>
      <c r="CQ24" s="163">
        <f>COUNTIF($E$13:$OK$13,"土休46休土")+COUNTIF($E$13:$OK$13,"日休46休日")</f>
        <v>0</v>
      </c>
      <c r="CR24" s="165"/>
      <c r="CS24" s="163">
        <f>COUNTIF($E$13:$OK$13,"土休47休土")+COUNTIF($E$13:$OK$13,"日休47休日")</f>
        <v>0</v>
      </c>
      <c r="CT24" s="165"/>
      <c r="CU24" s="163">
        <f>COUNTIF($E$13:$OK$13,"土休48休土")+COUNTIF($E$13:$OK$13,"日休48休日")</f>
        <v>0</v>
      </c>
      <c r="CV24" s="165"/>
      <c r="CW24" s="163">
        <f>COUNTIF($E$13:$OK$13,"土休49休土")+COUNTIF($E$13:$OK$13,"日休49休日")</f>
        <v>0</v>
      </c>
      <c r="CX24" s="165"/>
      <c r="CY24" s="163">
        <f>COUNTIF($E$13:$OK$13,"土休50休土")+COUNTIF($E$13:$OK$13,"日休50休日")</f>
        <v>0</v>
      </c>
      <c r="CZ24" s="165"/>
      <c r="DA24" s="163">
        <f>COUNTIF($E$13:$OK$13,"土休51休土")+COUNTIF($E$13:$OK$13,"日休51休日")</f>
        <v>0</v>
      </c>
      <c r="DB24" s="165"/>
      <c r="DC24" s="163">
        <f>COUNTIF($E$13:$OK$13,"土休52休土")+COUNTIF($E$13:$OK$13,"日休52休日")</f>
        <v>0</v>
      </c>
      <c r="DD24" s="165"/>
      <c r="DE24" s="163">
        <f>COUNTIF($E$13:$OK$13,"土休53休土")+COUNTIF($E$13:$OK$13,"日休53休日")</f>
        <v>0</v>
      </c>
      <c r="DF24" s="165"/>
      <c r="DG24" s="163">
        <f>COUNTIF($E$13:$OK$13,"土休54休土")+COUNTIF($E$13:$OK$13,"日休54休日")</f>
        <v>0</v>
      </c>
      <c r="DH24" s="165"/>
      <c r="DI24" s="163">
        <f>COUNTIF($E$13:$OK$13,"土休55休土")+COUNTIF($E$13:$OK$13,"日休55休日")</f>
        <v>0</v>
      </c>
      <c r="DJ24" s="165"/>
      <c r="DK24" s="163">
        <f>COUNTIF($E$13:$OK$13,"土休56休土")+COUNTIF($E$13:$OK$13,"日休56休日")</f>
        <v>0</v>
      </c>
      <c r="DL24" s="165"/>
      <c r="DM24" s="163">
        <f>COUNTIF($E$13:$OK$13,"土休57休土")+COUNTIF($E$13:$OK$13,"日休57休日")</f>
        <v>0</v>
      </c>
      <c r="DN24" s="165"/>
      <c r="DO24" s="163">
        <f>COUNTIF($E$13:$OK$13,"土休58休土")+COUNTIF($E$13:$OK$13,"日休58休日")</f>
        <v>0</v>
      </c>
      <c r="DP24" s="165"/>
      <c r="DQ24" s="163">
        <f>COUNTIF($E$13:$OK$13,"土休59休土")+COUNTIF($E$13:$OK$13,"日休59休日")</f>
        <v>0</v>
      </c>
      <c r="DR24" s="165"/>
      <c r="DS24" s="163">
        <f>COUNTIF($E$13:$OK$13,"土休60休土")+COUNTIF($E$13:$OK$13,"日休60休日")</f>
        <v>0</v>
      </c>
      <c r="DT24" s="165"/>
      <c r="DU24" s="163">
        <f>COUNTIF($E$13:$OK$13,"土休61休土")+COUNTIF($E$13:$OK$13,"日休61休日")</f>
        <v>0</v>
      </c>
      <c r="DV24" s="165"/>
    </row>
    <row r="25" spans="2:129" ht="13.5" customHeight="1">
      <c r="B25" s="178" t="s">
        <v>161</v>
      </c>
      <c r="C25" s="179"/>
      <c r="D25" s="180"/>
      <c r="E25" s="219">
        <f>COUNTIF($E$14:$OK$14,"土休1休土")+COUNTIF($E$14:$OK$14,"日休1休日")</f>
        <v>0</v>
      </c>
      <c r="F25" s="220"/>
      <c r="G25" s="219">
        <f>COUNTIF($E$14:$OK$14,"土休2休土")+COUNTIF($E$14:$OK$14,"日休2休日")</f>
        <v>0</v>
      </c>
      <c r="H25" s="220"/>
      <c r="I25" s="219">
        <f>COUNTIF($E$14:$OK$14,"土休3休土")+COUNTIF($E$14:$OK$14,"日休3休日")</f>
        <v>0</v>
      </c>
      <c r="J25" s="220"/>
      <c r="K25" s="219">
        <f>COUNTIF($E$14:$OK$14,"土休4休土")+COUNTIF($E$14:$OK$14,"日休4休日")</f>
        <v>0</v>
      </c>
      <c r="L25" s="220"/>
      <c r="M25" s="219">
        <f>COUNTIF($E$14:$OK$14,"土休5休土")+COUNTIF($E$14:$OK$14,"日休5休日")</f>
        <v>0</v>
      </c>
      <c r="N25" s="220"/>
      <c r="O25" s="219">
        <f>COUNTIF($E$14:$OK$14,"土休6休土")+COUNTIF($E$14:$OK$14,"日休6休日")</f>
        <v>0</v>
      </c>
      <c r="P25" s="220"/>
      <c r="Q25" s="219">
        <f>COUNTIF($E$14:$OK$14,"土休7休土")+COUNTIF($E$14:$OK$14,"日休7休日")</f>
        <v>0</v>
      </c>
      <c r="R25" s="220"/>
      <c r="S25" s="219">
        <f>COUNTIF($E$14:$OK$14,"土休8休土")+COUNTIF($E$14:$OK$14,"日休8休日")</f>
        <v>0</v>
      </c>
      <c r="T25" s="220"/>
      <c r="U25" s="219">
        <f>COUNTIF($E$14:$OK$14,"土休9休土")+COUNTIF($E$14:$OK$14,"日休9休日")</f>
        <v>0</v>
      </c>
      <c r="V25" s="220"/>
      <c r="W25" s="219">
        <f>COUNTIF($E$14:$OK$14,"土休10休土")+COUNTIF($E$14:$OK$14,"日休10休日")</f>
        <v>0</v>
      </c>
      <c r="X25" s="220"/>
      <c r="Y25" s="219">
        <f>COUNTIF($E$14:$OK$14,"土休11休土")+COUNTIF($E$14:$OK$14,"日休11休日")</f>
        <v>0</v>
      </c>
      <c r="Z25" s="220"/>
      <c r="AA25" s="219">
        <f>COUNTIF($E$14:$OK$14,"土休12休土")+COUNTIF($E$14:$OK$14,"日休12休日")</f>
        <v>0</v>
      </c>
      <c r="AB25" s="220"/>
      <c r="AC25" s="219">
        <f>COUNTIF($E$14:$OK$14,"土休13休土")+COUNTIF($E$14:$OK$14,"日休13休日")</f>
        <v>0</v>
      </c>
      <c r="AD25" s="220"/>
      <c r="AE25" s="219">
        <f>COUNTIF($E$14:$OK$14,"土休14休土")+COUNTIF($E$14:$OK$14,"日休14休日")</f>
        <v>0</v>
      </c>
      <c r="AF25" s="220"/>
      <c r="AG25" s="219">
        <f>COUNTIF($E$14:$OK$14,"土休15休土")+COUNTIF($E$14:$OK$14,"日休15休日")</f>
        <v>0</v>
      </c>
      <c r="AH25" s="220"/>
      <c r="AI25" s="219">
        <f>COUNTIF($E$14:$OK$14,"土休16休土")+COUNTIF($E$14:$OK$14,"日休16休日")</f>
        <v>0</v>
      </c>
      <c r="AJ25" s="220"/>
      <c r="AK25" s="219">
        <f>COUNTIF($E$14:$OK$14,"土休17休土")+COUNTIF($E$14:$OK$14,"日休17休日")</f>
        <v>0</v>
      </c>
      <c r="AL25" s="220"/>
      <c r="AM25" s="219">
        <f>COUNTIF($E$14:$OK$14,"土休18休土")+COUNTIF($E$14:$OK$14,"日休18休日")</f>
        <v>0</v>
      </c>
      <c r="AN25" s="220"/>
      <c r="AO25" s="219">
        <f>COUNTIF($E$14:$OK$14,"土休19休土")+COUNTIF($E$14:$OK$14,"日休19休日")</f>
        <v>0</v>
      </c>
      <c r="AP25" s="220"/>
      <c r="AQ25" s="219">
        <f>COUNTIF($E$14:$OK$14,"土休20休土")+COUNTIF($E$14:$OK$14,"日休20休日")</f>
        <v>0</v>
      </c>
      <c r="AR25" s="220"/>
      <c r="AS25" s="219">
        <f>COUNTIF($E$14:$OK$14,"土休21休土")+COUNTIF($E$14:$OK$14,"日休21休日")</f>
        <v>0</v>
      </c>
      <c r="AT25" s="220"/>
      <c r="AU25" s="219">
        <f>COUNTIF($E$14:$OK$14,"土休22休土")+COUNTIF($E$14:$OK$14,"日休22休日")</f>
        <v>0</v>
      </c>
      <c r="AV25" s="220"/>
      <c r="AW25" s="219">
        <f>COUNTIF($E$14:$OK$14,"土休23休土")+COUNTIF($E$14:$OK$14,"日休23休日")</f>
        <v>0</v>
      </c>
      <c r="AX25" s="220"/>
      <c r="AY25" s="219">
        <f>COUNTIF($E$14:$OK$14,"土休24休土")+COUNTIF($E$14:$OK$14,"日休24休日")</f>
        <v>0</v>
      </c>
      <c r="AZ25" s="220"/>
      <c r="BA25" s="219">
        <f>COUNTIF($E$14:$OK$14,"土休25休土")+COUNTIF($E$14:$OK$14,"日休25休日")</f>
        <v>0</v>
      </c>
      <c r="BB25" s="220"/>
      <c r="BC25" s="219">
        <f>COUNTIF($E$14:$OK$14,"土休26休土")+COUNTIF($E$14:$OK$14,"日休26休日")</f>
        <v>0</v>
      </c>
      <c r="BD25" s="220"/>
      <c r="BE25" s="219">
        <f>COUNTIF($E$14:$OK$14,"土休27休土")+COUNTIF($E$14:$OK$14,"日休27休日")</f>
        <v>0</v>
      </c>
      <c r="BF25" s="220"/>
      <c r="BG25" s="219">
        <f>COUNTIF($E$14:$OK$14,"土休28休土")+COUNTIF($E$14:$OK$14,"日休28休日")</f>
        <v>0</v>
      </c>
      <c r="BH25" s="220"/>
      <c r="BI25" s="219">
        <f>COUNTIF($E$14:$OK$14,"土休29休土")+COUNTIF($E$14:$OK$14,"日休29休日")</f>
        <v>0</v>
      </c>
      <c r="BJ25" s="220"/>
      <c r="BK25" s="219">
        <f>COUNTIF($E$14:$OK$14,"土休30休土")+COUNTIF($E$14:$OK$14,"日休30休日")</f>
        <v>0</v>
      </c>
      <c r="BL25" s="220"/>
      <c r="BM25" s="219">
        <f>COUNTIF($E$14:$OK$14,"土休31休土")+COUNTIF($E$14:$OK$14,"日休31休日")</f>
        <v>0</v>
      </c>
      <c r="BN25" s="220"/>
      <c r="BO25" s="219">
        <f>COUNTIF($E$14:$OK$14,"土休32休土")+COUNTIF($E$14:$OK$14,"日休32休日")</f>
        <v>0</v>
      </c>
      <c r="BP25" s="220"/>
      <c r="BQ25" s="219">
        <f>COUNTIF($E$14:$OK$14,"土休33休土")+COUNTIF($E$14:$OK$14,"日休33休日")</f>
        <v>0</v>
      </c>
      <c r="BR25" s="220"/>
      <c r="BS25" s="219">
        <f>COUNTIF($E$14:$OK$14,"土休34休土")+COUNTIF($E$14:$OK$14,"日休34休日")</f>
        <v>0</v>
      </c>
      <c r="BT25" s="220"/>
      <c r="BU25" s="219">
        <f>COUNTIF($E$14:$OK$14,"土休35休土")+COUNTIF($E$14:$OK$14,"日休35休日")</f>
        <v>0</v>
      </c>
      <c r="BV25" s="220"/>
      <c r="BW25" s="219">
        <f>COUNTIF($E$14:$OK$14,"土休36休土")+COUNTIF($E$14:$OK$14,"日休36休日")</f>
        <v>0</v>
      </c>
      <c r="BX25" s="220"/>
      <c r="BY25" s="219">
        <f>COUNTIF($E$14:$OK$14,"土休37休土")+COUNTIF($E$14:$OK$14,"日休37休日")</f>
        <v>0</v>
      </c>
      <c r="BZ25" s="220"/>
      <c r="CA25" s="219">
        <f>COUNTIF($E$14:$OK$14,"土休38休土")+COUNTIF($E$14:$OK$14,"日休38休日")</f>
        <v>0</v>
      </c>
      <c r="CB25" s="220"/>
      <c r="CC25" s="219">
        <f>COUNTIF($E$14:$OK$14,"土休39休土")+COUNTIF($E$14:$OK$14,"日休39休日")</f>
        <v>0</v>
      </c>
      <c r="CD25" s="220"/>
      <c r="CE25" s="219">
        <f>COUNTIF($E$14:$OK$14,"土休40休土")+COUNTIF($E$14:$OK$14,"日休40休日")</f>
        <v>0</v>
      </c>
      <c r="CF25" s="220"/>
      <c r="CG25" s="219">
        <f>COUNTIF($E$14:$OK$14,"土休41休土")+COUNTIF($E$14:$OK$14,"日休41休日")</f>
        <v>0</v>
      </c>
      <c r="CH25" s="220"/>
      <c r="CI25" s="219">
        <f>COUNTIF($E$14:$OK$14,"土休42休土")+COUNTIF($E$14:$OK$14,"日休42休日")</f>
        <v>0</v>
      </c>
      <c r="CJ25" s="220"/>
      <c r="CK25" s="219">
        <f>COUNTIF($E$14:$OK$14,"土休43休土")+COUNTIF($E$14:$OK$14,"日休43休日")</f>
        <v>0</v>
      </c>
      <c r="CL25" s="220"/>
      <c r="CM25" s="219">
        <f>COUNTIF($E$14:$OK$14,"土休44休土")+COUNTIF($E$14:$OK$14,"日休44休日")</f>
        <v>0</v>
      </c>
      <c r="CN25" s="220"/>
      <c r="CO25" s="219">
        <f>COUNTIF($E$14:$OK$14,"土休45休土")+COUNTIF($E$14:$OK$14,"日休45休日")</f>
        <v>0</v>
      </c>
      <c r="CP25" s="220"/>
      <c r="CQ25" s="219">
        <f>COUNTIF($E$14:$OK$14,"土休46休土")+COUNTIF($E$14:$OK$14,"日休46休日")</f>
        <v>0</v>
      </c>
      <c r="CR25" s="220"/>
      <c r="CS25" s="219">
        <f>COUNTIF($E$14:$OK$14,"土休47休土")+COUNTIF($E$14:$OK$14,"日休47休日")</f>
        <v>0</v>
      </c>
      <c r="CT25" s="220"/>
      <c r="CU25" s="219">
        <f>COUNTIF($E$14:$OK$14,"土休48休土")+COUNTIF($E$14:$OK$14,"日休48休日")</f>
        <v>0</v>
      </c>
      <c r="CV25" s="220"/>
      <c r="CW25" s="219">
        <f>COUNTIF($E$14:$OK$14,"土休49休土")+COUNTIF($E$14:$OK$14,"日休49休日")</f>
        <v>0</v>
      </c>
      <c r="CX25" s="220"/>
      <c r="CY25" s="219">
        <f>COUNTIF($E$14:$OK$14,"土休50休土")+COUNTIF($E$14:$OK$14,"日休50休日")</f>
        <v>0</v>
      </c>
      <c r="CZ25" s="220"/>
      <c r="DA25" s="219">
        <f>COUNTIF($E$14:$OK$14,"土休51休土")+COUNTIF($E$14:$OK$14,"日休51休日")</f>
        <v>0</v>
      </c>
      <c r="DB25" s="220"/>
      <c r="DC25" s="219">
        <f>COUNTIF($E$14:$OK$14,"土休52休土")+COUNTIF($E$14:$OK$14,"日休52休日")</f>
        <v>0</v>
      </c>
      <c r="DD25" s="220"/>
      <c r="DE25" s="219">
        <f>COUNTIF($E$14:$OK$14,"土休53休土")+COUNTIF($E$14:$OK$14,"日休53休日")</f>
        <v>0</v>
      </c>
      <c r="DF25" s="220"/>
      <c r="DG25" s="219">
        <f>COUNTIF($E$14:$OK$14,"土休54休土")+COUNTIF($E$14:$OK$14,"日休54休日")</f>
        <v>0</v>
      </c>
      <c r="DH25" s="220"/>
      <c r="DI25" s="219">
        <f>COUNTIF($E$14:$OK$14,"土休55休土")+COUNTIF($E$14:$OK$14,"日休55休日")</f>
        <v>0</v>
      </c>
      <c r="DJ25" s="220"/>
      <c r="DK25" s="219">
        <f>COUNTIF($E$14:$OK$14,"土休56休土")+COUNTIF($E$14:$OK$14,"日休56休日")</f>
        <v>0</v>
      </c>
      <c r="DL25" s="220"/>
      <c r="DM25" s="219">
        <f>COUNTIF($E$14:$OK$14,"土休57休土")+COUNTIF($E$14:$OK$14,"日休57休日")</f>
        <v>0</v>
      </c>
      <c r="DN25" s="220"/>
      <c r="DO25" s="219">
        <f>COUNTIF($E$14:$OK$14,"土休58休土")+COUNTIF($E$14:$OK$14,"日休58休日")</f>
        <v>0</v>
      </c>
      <c r="DP25" s="220"/>
      <c r="DQ25" s="219">
        <f>COUNTIF($E$14:$OK$14,"土休59休土")+COUNTIF($E$14:$OK$14,"日休59休日")</f>
        <v>0</v>
      </c>
      <c r="DR25" s="220"/>
      <c r="DS25" s="219">
        <f>COUNTIF($E$14:$OK$14,"土休60休土")+COUNTIF($E$14:$OK$14,"日休60休日")</f>
        <v>0</v>
      </c>
      <c r="DT25" s="220"/>
      <c r="DU25" s="219">
        <f>COUNTIF($E$14:$OK$14,"土休61休土")+COUNTIF($E$14:$OK$14,"日休61休日")</f>
        <v>0</v>
      </c>
      <c r="DV25" s="220"/>
    </row>
    <row r="26" spans="2:129" ht="13.5" customHeight="1" thickBot="1">
      <c r="B26" s="189" t="s">
        <v>230</v>
      </c>
      <c r="C26" s="190"/>
      <c r="D26" s="191"/>
      <c r="E26" s="223"/>
      <c r="F26" s="225"/>
      <c r="G26" s="223"/>
      <c r="H26" s="225"/>
      <c r="I26" s="223"/>
      <c r="J26" s="225"/>
      <c r="K26" s="223"/>
      <c r="L26" s="225"/>
      <c r="M26" s="223"/>
      <c r="N26" s="225"/>
      <c r="O26" s="223"/>
      <c r="P26" s="225"/>
      <c r="Q26" s="223"/>
      <c r="R26" s="225"/>
      <c r="S26" s="223"/>
      <c r="T26" s="225"/>
      <c r="U26" s="223"/>
      <c r="V26" s="225"/>
      <c r="W26" s="223"/>
      <c r="X26" s="225"/>
      <c r="Y26" s="223"/>
      <c r="Z26" s="225"/>
      <c r="AA26" s="223"/>
      <c r="AB26" s="225"/>
      <c r="AC26" s="223"/>
      <c r="AD26" s="225"/>
      <c r="AE26" s="223"/>
      <c r="AF26" s="225"/>
      <c r="AG26" s="223"/>
      <c r="AH26" s="225"/>
      <c r="AI26" s="223"/>
      <c r="AJ26" s="225"/>
      <c r="AK26" s="223"/>
      <c r="AL26" s="225"/>
      <c r="AM26" s="223"/>
      <c r="AN26" s="225"/>
      <c r="AO26" s="223"/>
      <c r="AP26" s="225"/>
      <c r="AQ26" s="223"/>
      <c r="AR26" s="225"/>
      <c r="AS26" s="223"/>
      <c r="AT26" s="225"/>
      <c r="AU26" s="223"/>
      <c r="AV26" s="225"/>
      <c r="AW26" s="223"/>
      <c r="AX26" s="225"/>
      <c r="AY26" s="223"/>
      <c r="AZ26" s="225"/>
      <c r="BA26" s="223"/>
      <c r="BB26" s="225"/>
      <c r="BC26" s="223"/>
      <c r="BD26" s="225"/>
      <c r="BE26" s="223"/>
      <c r="BF26" s="225"/>
      <c r="BG26" s="223"/>
      <c r="BH26" s="225"/>
      <c r="BI26" s="223"/>
      <c r="BJ26" s="225"/>
      <c r="BK26" s="223"/>
      <c r="BL26" s="225"/>
      <c r="BM26" s="223"/>
      <c r="BN26" s="225"/>
      <c r="BO26" s="223"/>
      <c r="BP26" s="225"/>
      <c r="BQ26" s="223"/>
      <c r="BR26" s="225"/>
      <c r="BS26" s="223"/>
      <c r="BT26" s="225"/>
      <c r="BU26" s="223"/>
      <c r="BV26" s="225"/>
      <c r="BW26" s="223"/>
      <c r="BX26" s="225"/>
      <c r="BY26" s="223"/>
      <c r="BZ26" s="225"/>
      <c r="CA26" s="223"/>
      <c r="CB26" s="225"/>
      <c r="CC26" s="223"/>
      <c r="CD26" s="225"/>
      <c r="CE26" s="223"/>
      <c r="CF26" s="225"/>
      <c r="CG26" s="223"/>
      <c r="CH26" s="225"/>
      <c r="CI26" s="223"/>
      <c r="CJ26" s="225"/>
      <c r="CK26" s="223"/>
      <c r="CL26" s="225"/>
      <c r="CM26" s="223"/>
      <c r="CN26" s="225"/>
      <c r="CO26" s="223"/>
      <c r="CP26" s="225"/>
      <c r="CQ26" s="223"/>
      <c r="CR26" s="225"/>
      <c r="CS26" s="223"/>
      <c r="CT26" s="225"/>
      <c r="CU26" s="223"/>
      <c r="CV26" s="225"/>
      <c r="CW26" s="223"/>
      <c r="CX26" s="225"/>
      <c r="CY26" s="223"/>
      <c r="CZ26" s="225"/>
      <c r="DA26" s="223"/>
      <c r="DB26" s="225"/>
      <c r="DC26" s="223"/>
      <c r="DD26" s="225"/>
      <c r="DE26" s="223"/>
      <c r="DF26" s="225"/>
      <c r="DG26" s="223"/>
      <c r="DH26" s="225"/>
      <c r="DI26" s="223"/>
      <c r="DJ26" s="225"/>
      <c r="DK26" s="223"/>
      <c r="DL26" s="225"/>
      <c r="DM26" s="223"/>
      <c r="DN26" s="225"/>
      <c r="DO26" s="223"/>
      <c r="DP26" s="225"/>
      <c r="DQ26" s="223"/>
      <c r="DR26" s="225"/>
      <c r="DS26" s="223"/>
      <c r="DT26" s="225"/>
      <c r="DU26" s="223"/>
      <c r="DV26" s="225"/>
    </row>
    <row r="27" spans="2:129" ht="13.5" customHeight="1">
      <c r="B27" s="233" t="s">
        <v>160</v>
      </c>
      <c r="C27" s="234"/>
      <c r="D27" s="235"/>
      <c r="E27" s="163">
        <f>COUNTIF($E$13:$OK$13,"*休1休*")</f>
        <v>0</v>
      </c>
      <c r="F27" s="165"/>
      <c r="G27" s="163">
        <f>COUNTIF($E$13:$OK$13,"*休2休*")</f>
        <v>0</v>
      </c>
      <c r="H27" s="165"/>
      <c r="I27" s="163">
        <f>COUNTIF($E$13:$OK$13,"*休3休*")</f>
        <v>0</v>
      </c>
      <c r="J27" s="165"/>
      <c r="K27" s="163">
        <f>COUNTIF($E$13:$OK$13,"*休4休*")</f>
        <v>0</v>
      </c>
      <c r="L27" s="165"/>
      <c r="M27" s="163">
        <f>COUNTIF($E$13:$OK$13,"*休5休*")</f>
        <v>0</v>
      </c>
      <c r="N27" s="165"/>
      <c r="O27" s="163">
        <f>COUNTIF($E$13:$OK$13,"*休6休*")</f>
        <v>0</v>
      </c>
      <c r="P27" s="165"/>
      <c r="Q27" s="163">
        <f>COUNTIF($E$13:$OK$13,"*休7休*")</f>
        <v>0</v>
      </c>
      <c r="R27" s="165"/>
      <c r="S27" s="163">
        <f>COUNTIF($E$13:$OK$13,"*休8休*")</f>
        <v>0</v>
      </c>
      <c r="T27" s="165"/>
      <c r="U27" s="163">
        <f>COUNTIF($E$13:$OK$13,"*休9休*")</f>
        <v>0</v>
      </c>
      <c r="V27" s="165"/>
      <c r="W27" s="163">
        <f>COUNTIF($E$13:$OK$13,"*休10休*")</f>
        <v>0</v>
      </c>
      <c r="X27" s="165"/>
      <c r="Y27" s="163">
        <f>COUNTIF($E$13:$OK$13,"*休11休*")</f>
        <v>0</v>
      </c>
      <c r="Z27" s="165"/>
      <c r="AA27" s="163">
        <f>COUNTIF($E$13:$OK$13,"*休12休*")</f>
        <v>0</v>
      </c>
      <c r="AB27" s="165"/>
      <c r="AC27" s="163">
        <f>COUNTIF($E$13:$OK$13,"*休13休*")</f>
        <v>0</v>
      </c>
      <c r="AD27" s="165"/>
      <c r="AE27" s="163">
        <f>COUNTIF($E$13:$OK$13,"*休14休*")</f>
        <v>0</v>
      </c>
      <c r="AF27" s="165"/>
      <c r="AG27" s="163">
        <f>COUNTIF($E$13:$OK$13,"*休15休*")</f>
        <v>0</v>
      </c>
      <c r="AH27" s="165"/>
      <c r="AI27" s="163">
        <f>COUNTIF($E$13:$OK$13,"*休16休*")</f>
        <v>0</v>
      </c>
      <c r="AJ27" s="165"/>
      <c r="AK27" s="163">
        <f>COUNTIF($E$13:$OK$13,"*休17休*")</f>
        <v>0</v>
      </c>
      <c r="AL27" s="165"/>
      <c r="AM27" s="163">
        <f>COUNTIF($E$13:$OK$13,"*休18休*")</f>
        <v>0</v>
      </c>
      <c r="AN27" s="165"/>
      <c r="AO27" s="163">
        <f>COUNTIF($E$13:$OK$13,"*休19休*")</f>
        <v>0</v>
      </c>
      <c r="AP27" s="165"/>
      <c r="AQ27" s="163">
        <f>COUNTIF($E$13:$OK$13,"*休20休*")</f>
        <v>0</v>
      </c>
      <c r="AR27" s="165"/>
      <c r="AS27" s="163">
        <f>COUNTIF($E$13:$OK$13,"*休21休*")</f>
        <v>0</v>
      </c>
      <c r="AT27" s="165"/>
      <c r="AU27" s="163">
        <f>COUNTIF($E$13:$OK$13,"*休22休*")</f>
        <v>0</v>
      </c>
      <c r="AV27" s="165"/>
      <c r="AW27" s="163">
        <f>COUNTIF($E$13:$OK$13,"*休23休*")</f>
        <v>0</v>
      </c>
      <c r="AX27" s="165"/>
      <c r="AY27" s="163">
        <f>COUNTIF($E$13:$OK$13,"*休24休*")</f>
        <v>0</v>
      </c>
      <c r="AZ27" s="165"/>
      <c r="BA27" s="163">
        <f>COUNTIF($E$13:$OK$13,"*休25休*")</f>
        <v>0</v>
      </c>
      <c r="BB27" s="165"/>
      <c r="BC27" s="163">
        <f>COUNTIF($E$13:$OK$13,"*休26休*")</f>
        <v>0</v>
      </c>
      <c r="BD27" s="165"/>
      <c r="BE27" s="163">
        <f>COUNTIF($E$13:$OK$13,"*休27休*")</f>
        <v>0</v>
      </c>
      <c r="BF27" s="165"/>
      <c r="BG27" s="163">
        <f>COUNTIF($E$13:$OK$13,"*休28休*")</f>
        <v>0</v>
      </c>
      <c r="BH27" s="165"/>
      <c r="BI27" s="163">
        <f>COUNTIF($E$13:$OK$13,"*休29休*")</f>
        <v>0</v>
      </c>
      <c r="BJ27" s="165"/>
      <c r="BK27" s="163">
        <f>COUNTIF($E$13:$OK$13,"*休30休*")</f>
        <v>0</v>
      </c>
      <c r="BL27" s="165"/>
      <c r="BM27" s="163">
        <f>COUNTIF($E$13:$OK$13,"*休31休*")</f>
        <v>0</v>
      </c>
      <c r="BN27" s="165"/>
      <c r="BO27" s="163">
        <f>COUNTIF($E$13:$OK$13,"*休32休*")</f>
        <v>0</v>
      </c>
      <c r="BP27" s="165"/>
      <c r="BQ27" s="163">
        <f>COUNTIF($E$13:$OK$13,"*休33休*")</f>
        <v>0</v>
      </c>
      <c r="BR27" s="165"/>
      <c r="BS27" s="163">
        <f>COUNTIF($E$13:$OK$13,"*休34休*")</f>
        <v>0</v>
      </c>
      <c r="BT27" s="165"/>
      <c r="BU27" s="163">
        <f>COUNTIF($E$13:$OK$13,"*休35休*")</f>
        <v>0</v>
      </c>
      <c r="BV27" s="165"/>
      <c r="BW27" s="163">
        <f>COUNTIF($E$13:$OK$13,"*休36休*")</f>
        <v>0</v>
      </c>
      <c r="BX27" s="165"/>
      <c r="BY27" s="163">
        <f>COUNTIF($E$13:$OK$13,"*休37休*")</f>
        <v>0</v>
      </c>
      <c r="BZ27" s="165"/>
      <c r="CA27" s="163">
        <f>COUNTIF($E$13:$OK$13,"*休38休*")</f>
        <v>0</v>
      </c>
      <c r="CB27" s="165"/>
      <c r="CC27" s="163">
        <f>COUNTIF($E$13:$OK$13,"*休39休*")</f>
        <v>0</v>
      </c>
      <c r="CD27" s="165"/>
      <c r="CE27" s="163">
        <f>COUNTIF($E$13:$OK$13,"*休40休*")</f>
        <v>0</v>
      </c>
      <c r="CF27" s="165"/>
      <c r="CG27" s="163">
        <f>COUNTIF($E$13:$OK$13,"*休41休*")</f>
        <v>0</v>
      </c>
      <c r="CH27" s="165"/>
      <c r="CI27" s="163">
        <f>COUNTIF($E$13:$OK$13,"*休42休*")</f>
        <v>0</v>
      </c>
      <c r="CJ27" s="165"/>
      <c r="CK27" s="163">
        <f>COUNTIF($E$13:$OK$13,"*休43休*")</f>
        <v>0</v>
      </c>
      <c r="CL27" s="165"/>
      <c r="CM27" s="163">
        <f>COUNTIF($E$13:$OK$13,"*休44休*")</f>
        <v>0</v>
      </c>
      <c r="CN27" s="165"/>
      <c r="CO27" s="163">
        <f>COUNTIF($E$13:$OK$13,"*休45休*")</f>
        <v>0</v>
      </c>
      <c r="CP27" s="165"/>
      <c r="CQ27" s="163">
        <f>COUNTIF($E$13:$OK$13,"*休46休*")</f>
        <v>0</v>
      </c>
      <c r="CR27" s="165"/>
      <c r="CS27" s="163">
        <f>COUNTIF($E$13:$OK$13,"*休47休*")</f>
        <v>0</v>
      </c>
      <c r="CT27" s="165"/>
      <c r="CU27" s="163">
        <f>COUNTIF($E$13:$OK$13,"*休48休*")</f>
        <v>0</v>
      </c>
      <c r="CV27" s="165"/>
      <c r="CW27" s="163">
        <f>COUNTIF($E$13:$OK$13,"*休49休*")</f>
        <v>0</v>
      </c>
      <c r="CX27" s="165"/>
      <c r="CY27" s="163">
        <f>COUNTIF($E$13:$OK$13,"*休50休*")</f>
        <v>0</v>
      </c>
      <c r="CZ27" s="165"/>
      <c r="DA27" s="163">
        <f>COUNTIF($E$13:$OK$13,"*休51休*")</f>
        <v>0</v>
      </c>
      <c r="DB27" s="165"/>
      <c r="DC27" s="163">
        <f>COUNTIF($E$13:$OK$13,"*休52休*")</f>
        <v>0</v>
      </c>
      <c r="DD27" s="165"/>
      <c r="DE27" s="163">
        <f>COUNTIF($E$13:$OK$13,"*休53休*")</f>
        <v>0</v>
      </c>
      <c r="DF27" s="165"/>
      <c r="DG27" s="163">
        <f>COUNTIF($E$13:$OK$13,"*休54休*")</f>
        <v>0</v>
      </c>
      <c r="DH27" s="165"/>
      <c r="DI27" s="163">
        <f>COUNTIF($E$13:$OK$13,"*休55休*")</f>
        <v>0</v>
      </c>
      <c r="DJ27" s="165"/>
      <c r="DK27" s="163">
        <f>COUNTIF($E$13:$OK$13,"*休56休*")</f>
        <v>0</v>
      </c>
      <c r="DL27" s="165"/>
      <c r="DM27" s="163">
        <f>COUNTIF($E$13:$OK$13,"*休57休*")</f>
        <v>0</v>
      </c>
      <c r="DN27" s="165"/>
      <c r="DO27" s="163">
        <f>COUNTIF($E$13:$OK$13,"*休58休*")</f>
        <v>0</v>
      </c>
      <c r="DP27" s="165"/>
      <c r="DQ27" s="163">
        <f>COUNTIF($E$13:$OK$13,"*休59休*")</f>
        <v>0</v>
      </c>
      <c r="DR27" s="165"/>
      <c r="DS27" s="163">
        <f>COUNTIF($E$13:$OK$13,"*休60休*")</f>
        <v>0</v>
      </c>
      <c r="DT27" s="165"/>
      <c r="DU27" s="163">
        <f>COUNTIF($E$13:$OK$13,"*休61休*")</f>
        <v>0</v>
      </c>
      <c r="DV27" s="165"/>
    </row>
    <row r="28" spans="2:129" ht="13.5" customHeight="1">
      <c r="B28" s="178" t="s">
        <v>161</v>
      </c>
      <c r="C28" s="179"/>
      <c r="D28" s="180"/>
      <c r="E28" s="219">
        <f>COUNTIF($E$14:$OK$14,"*休1休*")</f>
        <v>0</v>
      </c>
      <c r="F28" s="220"/>
      <c r="G28" s="219">
        <f>COUNTIF($E$14:$OK$14,"*休2休*")</f>
        <v>0</v>
      </c>
      <c r="H28" s="220"/>
      <c r="I28" s="219">
        <f>COUNTIF($E$14:$OK$14,"*休3休*")</f>
        <v>0</v>
      </c>
      <c r="J28" s="220"/>
      <c r="K28" s="219">
        <f>COUNTIF($E$14:$OK$14,"*休4休*")</f>
        <v>0</v>
      </c>
      <c r="L28" s="220"/>
      <c r="M28" s="219">
        <f>COUNTIF($E$14:$OK$14,"*休5休*")</f>
        <v>0</v>
      </c>
      <c r="N28" s="220"/>
      <c r="O28" s="219">
        <f>COUNTIF($E$14:$OK$14,"*休6休*")</f>
        <v>0</v>
      </c>
      <c r="P28" s="220"/>
      <c r="Q28" s="219">
        <f>COUNTIF($E$14:$OK$14,"*休7休*")</f>
        <v>0</v>
      </c>
      <c r="R28" s="220"/>
      <c r="S28" s="219">
        <f>COUNTIF($E$14:$OK$14,"*休8休*")</f>
        <v>0</v>
      </c>
      <c r="T28" s="220"/>
      <c r="U28" s="219">
        <f>COUNTIF($E$14:$OK$14,"*休9休*")</f>
        <v>0</v>
      </c>
      <c r="V28" s="220"/>
      <c r="W28" s="219">
        <f>COUNTIF($E$14:$OK$14,"*休10休*")</f>
        <v>0</v>
      </c>
      <c r="X28" s="220"/>
      <c r="Y28" s="219">
        <f>COUNTIF($E$14:$OK$14,"*休11休*")</f>
        <v>0</v>
      </c>
      <c r="Z28" s="220"/>
      <c r="AA28" s="219">
        <f>COUNTIF($E$14:$OK$14,"*休12休*")</f>
        <v>0</v>
      </c>
      <c r="AB28" s="220"/>
      <c r="AC28" s="219">
        <f>COUNTIF($E$14:$OK$14,"*休13休*")</f>
        <v>0</v>
      </c>
      <c r="AD28" s="220"/>
      <c r="AE28" s="219">
        <f>COUNTIF($E$14:$OK$14,"*休14休*")</f>
        <v>0</v>
      </c>
      <c r="AF28" s="220"/>
      <c r="AG28" s="219">
        <f>COUNTIF($E$14:$OK$14,"*休15休*")</f>
        <v>0</v>
      </c>
      <c r="AH28" s="220"/>
      <c r="AI28" s="219">
        <f>COUNTIF($E$14:$OK$14,"*休16休*")</f>
        <v>0</v>
      </c>
      <c r="AJ28" s="220"/>
      <c r="AK28" s="219">
        <f>COUNTIF($E$14:$OK$14,"*休17休*")</f>
        <v>0</v>
      </c>
      <c r="AL28" s="220"/>
      <c r="AM28" s="219">
        <f>COUNTIF($E$14:$OK$14,"*休18休*")</f>
        <v>0</v>
      </c>
      <c r="AN28" s="220"/>
      <c r="AO28" s="219">
        <f>COUNTIF($E$14:$OK$14,"*休19休*")</f>
        <v>0</v>
      </c>
      <c r="AP28" s="220"/>
      <c r="AQ28" s="219">
        <f>COUNTIF($E$14:$OK$14,"*休20休*")</f>
        <v>0</v>
      </c>
      <c r="AR28" s="220"/>
      <c r="AS28" s="219">
        <f>COUNTIF($E$14:$OK$14,"*休21休*")</f>
        <v>0</v>
      </c>
      <c r="AT28" s="220"/>
      <c r="AU28" s="219">
        <f>COUNTIF($E$14:$OK$14,"*休22休*")</f>
        <v>0</v>
      </c>
      <c r="AV28" s="220"/>
      <c r="AW28" s="219">
        <f>COUNTIF($E$14:$OK$14,"*休23休*")</f>
        <v>0</v>
      </c>
      <c r="AX28" s="220"/>
      <c r="AY28" s="219">
        <f>COUNTIF($E$14:$OK$14,"*休24休*")</f>
        <v>0</v>
      </c>
      <c r="AZ28" s="220"/>
      <c r="BA28" s="219">
        <f>COUNTIF($E$14:$OK$14,"*休25休*")</f>
        <v>0</v>
      </c>
      <c r="BB28" s="220"/>
      <c r="BC28" s="219">
        <f>COUNTIF($E$14:$OK$14,"*休26休*")</f>
        <v>0</v>
      </c>
      <c r="BD28" s="220"/>
      <c r="BE28" s="219">
        <f>COUNTIF($E$14:$OK$14,"*休27休*")</f>
        <v>0</v>
      </c>
      <c r="BF28" s="220"/>
      <c r="BG28" s="219">
        <f>COUNTIF($E$14:$OK$14,"*休28休*")</f>
        <v>0</v>
      </c>
      <c r="BH28" s="220"/>
      <c r="BI28" s="219">
        <f>COUNTIF($E$14:$OK$14,"*休29休*")</f>
        <v>0</v>
      </c>
      <c r="BJ28" s="220"/>
      <c r="BK28" s="219">
        <f>COUNTIF($E$14:$OK$14,"*休30休*")</f>
        <v>0</v>
      </c>
      <c r="BL28" s="220"/>
      <c r="BM28" s="219">
        <f>COUNTIF($E$14:$OK$14,"*休31休*")</f>
        <v>0</v>
      </c>
      <c r="BN28" s="220"/>
      <c r="BO28" s="219">
        <f>COUNTIF($E$14:$OK$14,"*休32休*")</f>
        <v>0</v>
      </c>
      <c r="BP28" s="220"/>
      <c r="BQ28" s="219">
        <f>COUNTIF($E$14:$OK$14,"*休33休*")</f>
        <v>0</v>
      </c>
      <c r="BR28" s="220"/>
      <c r="BS28" s="219">
        <f>COUNTIF($E$14:$OK$14,"*休34休*")</f>
        <v>0</v>
      </c>
      <c r="BT28" s="220"/>
      <c r="BU28" s="219">
        <f>COUNTIF($E$14:$OK$14,"*休35休*")</f>
        <v>0</v>
      </c>
      <c r="BV28" s="220"/>
      <c r="BW28" s="219">
        <f>COUNTIF($E$14:$OK$14,"*休36休*")</f>
        <v>0</v>
      </c>
      <c r="BX28" s="220"/>
      <c r="BY28" s="219">
        <f>COUNTIF($E$14:$OK$14,"*休37休*")</f>
        <v>0</v>
      </c>
      <c r="BZ28" s="220"/>
      <c r="CA28" s="219">
        <f>COUNTIF($E$14:$OK$14,"*休38休*")</f>
        <v>0</v>
      </c>
      <c r="CB28" s="220"/>
      <c r="CC28" s="219">
        <f>COUNTIF($E$14:$OK$14,"*休39休*")</f>
        <v>0</v>
      </c>
      <c r="CD28" s="220"/>
      <c r="CE28" s="219">
        <f>COUNTIF($E$14:$OK$14,"*休40休*")</f>
        <v>0</v>
      </c>
      <c r="CF28" s="220"/>
      <c r="CG28" s="219">
        <f>COUNTIF($E$14:$OK$14,"*休41休*")</f>
        <v>0</v>
      </c>
      <c r="CH28" s="220"/>
      <c r="CI28" s="219">
        <f>COUNTIF($E$14:$OK$14,"*休42休*")</f>
        <v>0</v>
      </c>
      <c r="CJ28" s="220"/>
      <c r="CK28" s="219">
        <f>COUNTIF($E$14:$OK$14,"*休43休*")</f>
        <v>0</v>
      </c>
      <c r="CL28" s="220"/>
      <c r="CM28" s="219">
        <f>COUNTIF($E$14:$OK$14,"*休44休*")</f>
        <v>0</v>
      </c>
      <c r="CN28" s="220"/>
      <c r="CO28" s="219">
        <f>COUNTIF($E$14:$OK$14,"*休45休*")</f>
        <v>0</v>
      </c>
      <c r="CP28" s="220"/>
      <c r="CQ28" s="219">
        <f>COUNTIF($E$14:$OK$14,"*休46休*")</f>
        <v>0</v>
      </c>
      <c r="CR28" s="220"/>
      <c r="CS28" s="219">
        <f>COUNTIF($E$14:$OK$14,"*休47休*")</f>
        <v>0</v>
      </c>
      <c r="CT28" s="220"/>
      <c r="CU28" s="219">
        <f>COUNTIF($E$14:$OK$14,"*休48休*")</f>
        <v>0</v>
      </c>
      <c r="CV28" s="220"/>
      <c r="CW28" s="219">
        <f>COUNTIF($E$14:$OK$14,"*休49休*")</f>
        <v>0</v>
      </c>
      <c r="CX28" s="220"/>
      <c r="CY28" s="219">
        <f>COUNTIF($E$14:$OK$14,"*休50休*")</f>
        <v>0</v>
      </c>
      <c r="CZ28" s="220"/>
      <c r="DA28" s="219">
        <f>COUNTIF($E$14:$OK$14,"*休51休*")</f>
        <v>0</v>
      </c>
      <c r="DB28" s="220"/>
      <c r="DC28" s="219">
        <f>COUNTIF($E$14:$OK$14,"*休52休*")</f>
        <v>0</v>
      </c>
      <c r="DD28" s="220"/>
      <c r="DE28" s="219">
        <f>COUNTIF($E$14:$OK$14,"*休53休*")</f>
        <v>0</v>
      </c>
      <c r="DF28" s="220"/>
      <c r="DG28" s="219">
        <f>COUNTIF($E$14:$OK$14,"*休54休*")</f>
        <v>0</v>
      </c>
      <c r="DH28" s="220"/>
      <c r="DI28" s="219">
        <f>COUNTIF($E$14:$OK$14,"*休55休*")</f>
        <v>0</v>
      </c>
      <c r="DJ28" s="220"/>
      <c r="DK28" s="219">
        <f>COUNTIF($E$14:$OK$14,"*休56休*")</f>
        <v>0</v>
      </c>
      <c r="DL28" s="220"/>
      <c r="DM28" s="219">
        <f>COUNTIF($E$14:$OK$14,"*休57休*")</f>
        <v>0</v>
      </c>
      <c r="DN28" s="220"/>
      <c r="DO28" s="219">
        <f>COUNTIF($E$14:$OK$14,"*休58休*")</f>
        <v>0</v>
      </c>
      <c r="DP28" s="220"/>
      <c r="DQ28" s="219">
        <f>COUNTIF($E$14:$OK$14,"*休59休*")</f>
        <v>0</v>
      </c>
      <c r="DR28" s="220"/>
      <c r="DS28" s="219">
        <f>COUNTIF($E$14:$OK$14,"*休60休*")</f>
        <v>0</v>
      </c>
      <c r="DT28" s="220"/>
      <c r="DU28" s="219">
        <f>COUNTIF($E$14:$OK$14,"*休61休*")</f>
        <v>0</v>
      </c>
      <c r="DV28" s="220"/>
    </row>
    <row r="29" spans="2:129" ht="13.5" customHeight="1" thickBot="1">
      <c r="B29" s="189" t="s">
        <v>231</v>
      </c>
      <c r="C29" s="190"/>
      <c r="D29" s="191"/>
      <c r="E29" s="223"/>
      <c r="F29" s="225"/>
      <c r="G29" s="223"/>
      <c r="H29" s="225"/>
      <c r="I29" s="223"/>
      <c r="J29" s="225"/>
      <c r="K29" s="223"/>
      <c r="L29" s="225"/>
      <c r="M29" s="223"/>
      <c r="N29" s="225"/>
      <c r="O29" s="223"/>
      <c r="P29" s="225"/>
      <c r="Q29" s="223"/>
      <c r="R29" s="225"/>
      <c r="S29" s="223"/>
      <c r="T29" s="225"/>
      <c r="U29" s="223"/>
      <c r="V29" s="225"/>
      <c r="W29" s="223"/>
      <c r="X29" s="225"/>
      <c r="Y29" s="223"/>
      <c r="Z29" s="225"/>
      <c r="AA29" s="223"/>
      <c r="AB29" s="225"/>
      <c r="AC29" s="223"/>
      <c r="AD29" s="225"/>
      <c r="AE29" s="223"/>
      <c r="AF29" s="225"/>
      <c r="AG29" s="223"/>
      <c r="AH29" s="225"/>
      <c r="AI29" s="223"/>
      <c r="AJ29" s="225"/>
      <c r="AK29" s="223"/>
      <c r="AL29" s="225"/>
      <c r="AM29" s="223"/>
      <c r="AN29" s="225"/>
      <c r="AO29" s="223"/>
      <c r="AP29" s="225"/>
      <c r="AQ29" s="223"/>
      <c r="AR29" s="225"/>
      <c r="AS29" s="223"/>
      <c r="AT29" s="225"/>
      <c r="AU29" s="223"/>
      <c r="AV29" s="225"/>
      <c r="AW29" s="223"/>
      <c r="AX29" s="225"/>
      <c r="AY29" s="223"/>
      <c r="AZ29" s="225"/>
      <c r="BA29" s="223"/>
      <c r="BB29" s="225"/>
      <c r="BC29" s="223"/>
      <c r="BD29" s="225"/>
      <c r="BE29" s="223"/>
      <c r="BF29" s="225"/>
      <c r="BG29" s="223"/>
      <c r="BH29" s="225"/>
      <c r="BI29" s="223"/>
      <c r="BJ29" s="225"/>
      <c r="BK29" s="223"/>
      <c r="BL29" s="225"/>
      <c r="BM29" s="223"/>
      <c r="BN29" s="225"/>
      <c r="BO29" s="223"/>
      <c r="BP29" s="225"/>
      <c r="BQ29" s="223"/>
      <c r="BR29" s="225"/>
      <c r="BS29" s="223"/>
      <c r="BT29" s="225"/>
      <c r="BU29" s="223"/>
      <c r="BV29" s="225"/>
      <c r="BW29" s="223"/>
      <c r="BX29" s="225"/>
      <c r="BY29" s="223"/>
      <c r="BZ29" s="225"/>
      <c r="CA29" s="223"/>
      <c r="CB29" s="225"/>
      <c r="CC29" s="223"/>
      <c r="CD29" s="225"/>
      <c r="CE29" s="223"/>
      <c r="CF29" s="225"/>
      <c r="CG29" s="223"/>
      <c r="CH29" s="225"/>
      <c r="CI29" s="223"/>
      <c r="CJ29" s="225"/>
      <c r="CK29" s="223"/>
      <c r="CL29" s="225"/>
      <c r="CM29" s="223"/>
      <c r="CN29" s="225"/>
      <c r="CO29" s="223"/>
      <c r="CP29" s="225"/>
      <c r="CQ29" s="223"/>
      <c r="CR29" s="225"/>
      <c r="CS29" s="223"/>
      <c r="CT29" s="225"/>
      <c r="CU29" s="223"/>
      <c r="CV29" s="225"/>
      <c r="CW29" s="223"/>
      <c r="CX29" s="225"/>
      <c r="CY29" s="223"/>
      <c r="CZ29" s="225"/>
      <c r="DA29" s="223"/>
      <c r="DB29" s="225"/>
      <c r="DC29" s="223"/>
      <c r="DD29" s="225"/>
      <c r="DE29" s="223"/>
      <c r="DF29" s="225"/>
      <c r="DG29" s="223"/>
      <c r="DH29" s="225"/>
      <c r="DI29" s="223"/>
      <c r="DJ29" s="225"/>
      <c r="DK29" s="223"/>
      <c r="DL29" s="225"/>
      <c r="DM29" s="223"/>
      <c r="DN29" s="225"/>
      <c r="DO29" s="223"/>
      <c r="DP29" s="225"/>
      <c r="DQ29" s="223"/>
      <c r="DR29" s="225"/>
      <c r="DS29" s="223"/>
      <c r="DT29" s="225"/>
      <c r="DU29" s="223"/>
      <c r="DV29" s="225"/>
    </row>
    <row r="30" spans="2:129" ht="13.5" customHeight="1">
      <c r="B30" s="236" t="s">
        <v>160</v>
      </c>
      <c r="C30" s="237"/>
      <c r="D30" s="238"/>
      <c r="E30" s="239">
        <f>E21-E24</f>
        <v>0</v>
      </c>
      <c r="F30" s="240"/>
      <c r="G30" s="239">
        <f>G21-G24</f>
        <v>0</v>
      </c>
      <c r="H30" s="240"/>
      <c r="I30" s="239">
        <f t="shared" ref="I30:I31" si="187">I21-I24</f>
        <v>0</v>
      </c>
      <c r="J30" s="240"/>
      <c r="K30" s="239">
        <f t="shared" ref="K30:K31" si="188">K21-K24</f>
        <v>0</v>
      </c>
      <c r="L30" s="240"/>
      <c r="M30" s="239">
        <f t="shared" ref="M30:M31" si="189">M21-M24</f>
        <v>0</v>
      </c>
      <c r="N30" s="240"/>
      <c r="O30" s="239">
        <f t="shared" ref="O30:O31" si="190">O21-O24</f>
        <v>0</v>
      </c>
      <c r="P30" s="240"/>
      <c r="Q30" s="239">
        <f t="shared" ref="Q30:Q31" si="191">Q21-Q24</f>
        <v>0</v>
      </c>
      <c r="R30" s="240"/>
      <c r="S30" s="239">
        <f t="shared" ref="S30:S31" si="192">S21-S24</f>
        <v>0</v>
      </c>
      <c r="T30" s="240"/>
      <c r="U30" s="239">
        <f t="shared" ref="U30:U31" si="193">U21-U24</f>
        <v>0</v>
      </c>
      <c r="V30" s="240"/>
      <c r="W30" s="239">
        <f t="shared" ref="W30:W31" si="194">W21-W24</f>
        <v>0</v>
      </c>
      <c r="X30" s="240"/>
      <c r="Y30" s="239">
        <f t="shared" ref="Y30:Y31" si="195">Y21-Y24</f>
        <v>0</v>
      </c>
      <c r="Z30" s="240"/>
      <c r="AA30" s="239">
        <f t="shared" ref="AA30:AA31" si="196">AA21-AA24</f>
        <v>0</v>
      </c>
      <c r="AB30" s="240"/>
      <c r="AC30" s="239">
        <f t="shared" ref="AC30:AC31" si="197">AC21-AC24</f>
        <v>0</v>
      </c>
      <c r="AD30" s="240"/>
      <c r="AE30" s="239">
        <f t="shared" ref="AE30:AE31" si="198">AE21-AE24</f>
        <v>0</v>
      </c>
      <c r="AF30" s="240"/>
      <c r="AG30" s="239">
        <f t="shared" ref="AG30:AG31" si="199">AG21-AG24</f>
        <v>0</v>
      </c>
      <c r="AH30" s="240"/>
      <c r="AI30" s="239">
        <f t="shared" ref="AI30:AI31" si="200">AI21-AI24</f>
        <v>0</v>
      </c>
      <c r="AJ30" s="240"/>
      <c r="AK30" s="239">
        <f t="shared" ref="AK30:AK31" si="201">AK21-AK24</f>
        <v>0</v>
      </c>
      <c r="AL30" s="240"/>
      <c r="AM30" s="239">
        <f t="shared" ref="AM30:AM31" si="202">AM21-AM24</f>
        <v>0</v>
      </c>
      <c r="AN30" s="240"/>
      <c r="AO30" s="239">
        <f t="shared" ref="AO30:AO31" si="203">AO21-AO24</f>
        <v>0</v>
      </c>
      <c r="AP30" s="240"/>
      <c r="AQ30" s="239">
        <f t="shared" ref="AQ30:AQ31" si="204">AQ21-AQ24</f>
        <v>0</v>
      </c>
      <c r="AR30" s="240"/>
      <c r="AS30" s="239">
        <f t="shared" ref="AS30:AS31" si="205">AS21-AS24</f>
        <v>0</v>
      </c>
      <c r="AT30" s="240"/>
      <c r="AU30" s="239">
        <f t="shared" ref="AU30:AU31" si="206">AU21-AU24</f>
        <v>0</v>
      </c>
      <c r="AV30" s="240"/>
      <c r="AW30" s="239">
        <f t="shared" ref="AW30:AW31" si="207">AW21-AW24</f>
        <v>0</v>
      </c>
      <c r="AX30" s="240"/>
      <c r="AY30" s="239">
        <f t="shared" ref="AY30:AY31" si="208">AY21-AY24</f>
        <v>0</v>
      </c>
      <c r="AZ30" s="240"/>
      <c r="BA30" s="239">
        <f t="shared" ref="BA30:BA31" si="209">BA21-BA24</f>
        <v>0</v>
      </c>
      <c r="BB30" s="240"/>
      <c r="BC30" s="239">
        <f t="shared" ref="BC30:BC31" si="210">BC21-BC24</f>
        <v>0</v>
      </c>
      <c r="BD30" s="240"/>
      <c r="BE30" s="239">
        <f t="shared" ref="BE30:BE31" si="211">BE21-BE24</f>
        <v>0</v>
      </c>
      <c r="BF30" s="240"/>
      <c r="BG30" s="239">
        <f t="shared" ref="BG30:BG31" si="212">BG21-BG24</f>
        <v>0</v>
      </c>
      <c r="BH30" s="240"/>
      <c r="BI30" s="239">
        <f t="shared" ref="BI30:BI31" si="213">BI21-BI24</f>
        <v>0</v>
      </c>
      <c r="BJ30" s="240"/>
      <c r="BK30" s="239">
        <f t="shared" ref="BK30:BK31" si="214">BK21-BK24</f>
        <v>0</v>
      </c>
      <c r="BL30" s="240"/>
      <c r="BM30" s="239">
        <f t="shared" ref="BM30:BM31" si="215">BM21-BM24</f>
        <v>0</v>
      </c>
      <c r="BN30" s="240"/>
      <c r="BO30" s="239">
        <f t="shared" ref="BO30:BO31" si="216">BO21-BO24</f>
        <v>0</v>
      </c>
      <c r="BP30" s="240"/>
      <c r="BQ30" s="239">
        <f t="shared" ref="BQ30:BQ31" si="217">BQ21-BQ24</f>
        <v>0</v>
      </c>
      <c r="BR30" s="240"/>
      <c r="BS30" s="239">
        <f t="shared" ref="BS30:BS31" si="218">BS21-BS24</f>
        <v>0</v>
      </c>
      <c r="BT30" s="240"/>
      <c r="BU30" s="239">
        <f t="shared" ref="BU30:BU31" si="219">BU21-BU24</f>
        <v>0</v>
      </c>
      <c r="BV30" s="240"/>
      <c r="BW30" s="239">
        <f t="shared" ref="BW30:BW31" si="220">BW21-BW24</f>
        <v>0</v>
      </c>
      <c r="BX30" s="240"/>
      <c r="BY30" s="239">
        <f t="shared" ref="BY30:BY31" si="221">BY21-BY24</f>
        <v>0</v>
      </c>
      <c r="BZ30" s="240"/>
      <c r="CA30" s="239">
        <f t="shared" ref="CA30:CA31" si="222">CA21-CA24</f>
        <v>0</v>
      </c>
      <c r="CB30" s="240"/>
      <c r="CC30" s="239">
        <f t="shared" ref="CC30:CC31" si="223">CC21-CC24</f>
        <v>0</v>
      </c>
      <c r="CD30" s="240"/>
      <c r="CE30" s="239">
        <f t="shared" ref="CE30:CE31" si="224">CE21-CE24</f>
        <v>0</v>
      </c>
      <c r="CF30" s="240"/>
      <c r="CG30" s="239">
        <f t="shared" ref="CG30:CG31" si="225">CG21-CG24</f>
        <v>0</v>
      </c>
      <c r="CH30" s="240"/>
      <c r="CI30" s="239">
        <f t="shared" ref="CI30:CI31" si="226">CI21-CI24</f>
        <v>0</v>
      </c>
      <c r="CJ30" s="240"/>
      <c r="CK30" s="239">
        <f t="shared" ref="CK30:CK31" si="227">CK21-CK24</f>
        <v>0</v>
      </c>
      <c r="CL30" s="240"/>
      <c r="CM30" s="239">
        <f t="shared" ref="CM30:CM31" si="228">CM21-CM24</f>
        <v>0</v>
      </c>
      <c r="CN30" s="240"/>
      <c r="CO30" s="239">
        <f t="shared" ref="CO30:CO31" si="229">CO21-CO24</f>
        <v>0</v>
      </c>
      <c r="CP30" s="240"/>
      <c r="CQ30" s="239">
        <f>CQ21-CQ24</f>
        <v>0</v>
      </c>
      <c r="CR30" s="240"/>
      <c r="CS30" s="239">
        <f t="shared" ref="CS30:CS31" si="230">CS21-CS24</f>
        <v>0</v>
      </c>
      <c r="CT30" s="240"/>
      <c r="CU30" s="239">
        <f t="shared" ref="CU30:CU31" si="231">CU21-CU24</f>
        <v>0</v>
      </c>
      <c r="CV30" s="240"/>
      <c r="CW30" s="239">
        <f t="shared" ref="CW30:CW31" si="232">CW21-CW24</f>
        <v>0</v>
      </c>
      <c r="CX30" s="240"/>
      <c r="CY30" s="239">
        <f t="shared" ref="CY30:CY31" si="233">CY21-CY24</f>
        <v>0</v>
      </c>
      <c r="CZ30" s="240"/>
      <c r="DA30" s="239">
        <f t="shared" ref="DA30:DA31" si="234">DA21-DA24</f>
        <v>0</v>
      </c>
      <c r="DB30" s="240"/>
      <c r="DC30" s="239">
        <f t="shared" ref="DC30:DC31" si="235">DC21-DC24</f>
        <v>0</v>
      </c>
      <c r="DD30" s="240"/>
      <c r="DE30" s="239">
        <f t="shared" ref="DE30:DE31" si="236">DE21-DE24</f>
        <v>0</v>
      </c>
      <c r="DF30" s="240"/>
      <c r="DG30" s="239">
        <f t="shared" ref="DG30:DG31" si="237">DG21-DG24</f>
        <v>0</v>
      </c>
      <c r="DH30" s="240"/>
      <c r="DI30" s="239">
        <f t="shared" ref="DI30:DI31" si="238">DI21-DI24</f>
        <v>0</v>
      </c>
      <c r="DJ30" s="240"/>
      <c r="DK30" s="239">
        <f t="shared" ref="DK30:DK31" si="239">DK21-DK24</f>
        <v>0</v>
      </c>
      <c r="DL30" s="240"/>
      <c r="DM30" s="239">
        <f t="shared" ref="DM30:DM31" si="240">DM21-DM24</f>
        <v>0</v>
      </c>
      <c r="DN30" s="240"/>
      <c r="DO30" s="239">
        <f t="shared" ref="DO30:DO31" si="241">DO21-DO24</f>
        <v>0</v>
      </c>
      <c r="DP30" s="240"/>
      <c r="DQ30" s="239">
        <f t="shared" ref="DQ30:DQ31" si="242">DQ21-DQ24</f>
        <v>0</v>
      </c>
      <c r="DR30" s="240"/>
      <c r="DS30" s="239">
        <f t="shared" ref="DS30:DS31" si="243">DS21-DS24</f>
        <v>0</v>
      </c>
      <c r="DT30" s="240"/>
      <c r="DU30" s="239">
        <f t="shared" ref="DU30:DU31" si="244">DU21-DU24</f>
        <v>0</v>
      </c>
      <c r="DV30" s="240"/>
      <c r="DW30" s="241" t="s">
        <v>232</v>
      </c>
      <c r="DX30" s="241">
        <f>COUNTIF(E30:DU30,"&gt;0")</f>
        <v>0</v>
      </c>
      <c r="DY30" s="188" t="s">
        <v>233</v>
      </c>
    </row>
    <row r="31" spans="2:129" ht="13.5" customHeight="1">
      <c r="B31" s="242" t="s">
        <v>161</v>
      </c>
      <c r="C31" s="243"/>
      <c r="D31" s="244"/>
      <c r="E31" s="245">
        <f>E22-E25</f>
        <v>0</v>
      </c>
      <c r="F31" s="246"/>
      <c r="G31" s="245">
        <f>G22-G25</f>
        <v>0</v>
      </c>
      <c r="H31" s="246"/>
      <c r="I31" s="245">
        <f t="shared" si="187"/>
        <v>0</v>
      </c>
      <c r="J31" s="246"/>
      <c r="K31" s="245">
        <f t="shared" si="188"/>
        <v>0</v>
      </c>
      <c r="L31" s="246"/>
      <c r="M31" s="245">
        <f t="shared" si="189"/>
        <v>0</v>
      </c>
      <c r="N31" s="246"/>
      <c r="O31" s="245">
        <f t="shared" si="190"/>
        <v>0</v>
      </c>
      <c r="P31" s="246"/>
      <c r="Q31" s="245">
        <f t="shared" si="191"/>
        <v>0</v>
      </c>
      <c r="R31" s="246"/>
      <c r="S31" s="245">
        <f t="shared" si="192"/>
        <v>0</v>
      </c>
      <c r="T31" s="246"/>
      <c r="U31" s="245">
        <f t="shared" si="193"/>
        <v>0</v>
      </c>
      <c r="V31" s="246"/>
      <c r="W31" s="245">
        <f t="shared" si="194"/>
        <v>0</v>
      </c>
      <c r="X31" s="246"/>
      <c r="Y31" s="245">
        <f t="shared" si="195"/>
        <v>0</v>
      </c>
      <c r="Z31" s="246"/>
      <c r="AA31" s="245">
        <f t="shared" si="196"/>
        <v>0</v>
      </c>
      <c r="AB31" s="246"/>
      <c r="AC31" s="245">
        <f t="shared" si="197"/>
        <v>0</v>
      </c>
      <c r="AD31" s="246"/>
      <c r="AE31" s="245">
        <f t="shared" si="198"/>
        <v>0</v>
      </c>
      <c r="AF31" s="246"/>
      <c r="AG31" s="245">
        <f t="shared" si="199"/>
        <v>0</v>
      </c>
      <c r="AH31" s="246"/>
      <c r="AI31" s="245">
        <f t="shared" si="200"/>
        <v>0</v>
      </c>
      <c r="AJ31" s="246"/>
      <c r="AK31" s="245">
        <f t="shared" si="201"/>
        <v>0</v>
      </c>
      <c r="AL31" s="246"/>
      <c r="AM31" s="245">
        <f t="shared" si="202"/>
        <v>0</v>
      </c>
      <c r="AN31" s="246"/>
      <c r="AO31" s="245">
        <f t="shared" si="203"/>
        <v>0</v>
      </c>
      <c r="AP31" s="246"/>
      <c r="AQ31" s="245">
        <f t="shared" si="204"/>
        <v>0</v>
      </c>
      <c r="AR31" s="246"/>
      <c r="AS31" s="245">
        <f t="shared" si="205"/>
        <v>0</v>
      </c>
      <c r="AT31" s="246"/>
      <c r="AU31" s="245">
        <f t="shared" si="206"/>
        <v>0</v>
      </c>
      <c r="AV31" s="246"/>
      <c r="AW31" s="245">
        <f t="shared" si="207"/>
        <v>0</v>
      </c>
      <c r="AX31" s="246"/>
      <c r="AY31" s="245">
        <f t="shared" si="208"/>
        <v>0</v>
      </c>
      <c r="AZ31" s="246"/>
      <c r="BA31" s="245">
        <f t="shared" si="209"/>
        <v>0</v>
      </c>
      <c r="BB31" s="246"/>
      <c r="BC31" s="245">
        <f t="shared" si="210"/>
        <v>0</v>
      </c>
      <c r="BD31" s="246"/>
      <c r="BE31" s="245">
        <f t="shared" si="211"/>
        <v>0</v>
      </c>
      <c r="BF31" s="246"/>
      <c r="BG31" s="245">
        <f t="shared" si="212"/>
        <v>0</v>
      </c>
      <c r="BH31" s="246"/>
      <c r="BI31" s="245">
        <f t="shared" si="213"/>
        <v>0</v>
      </c>
      <c r="BJ31" s="246"/>
      <c r="BK31" s="245">
        <f t="shared" si="214"/>
        <v>0</v>
      </c>
      <c r="BL31" s="246"/>
      <c r="BM31" s="245">
        <f t="shared" si="215"/>
        <v>0</v>
      </c>
      <c r="BN31" s="246"/>
      <c r="BO31" s="245">
        <f t="shared" si="216"/>
        <v>0</v>
      </c>
      <c r="BP31" s="246"/>
      <c r="BQ31" s="245">
        <f t="shared" si="217"/>
        <v>0</v>
      </c>
      <c r="BR31" s="246"/>
      <c r="BS31" s="245">
        <f t="shared" si="218"/>
        <v>0</v>
      </c>
      <c r="BT31" s="246"/>
      <c r="BU31" s="245">
        <f t="shared" si="219"/>
        <v>0</v>
      </c>
      <c r="BV31" s="246"/>
      <c r="BW31" s="245">
        <f t="shared" si="220"/>
        <v>0</v>
      </c>
      <c r="BX31" s="246"/>
      <c r="BY31" s="245">
        <f t="shared" si="221"/>
        <v>0</v>
      </c>
      <c r="BZ31" s="246"/>
      <c r="CA31" s="245">
        <f t="shared" si="222"/>
        <v>0</v>
      </c>
      <c r="CB31" s="246"/>
      <c r="CC31" s="245">
        <f t="shared" si="223"/>
        <v>0</v>
      </c>
      <c r="CD31" s="246"/>
      <c r="CE31" s="245">
        <f t="shared" si="224"/>
        <v>0</v>
      </c>
      <c r="CF31" s="246"/>
      <c r="CG31" s="245">
        <f t="shared" si="225"/>
        <v>0</v>
      </c>
      <c r="CH31" s="246"/>
      <c r="CI31" s="245">
        <f t="shared" si="226"/>
        <v>0</v>
      </c>
      <c r="CJ31" s="246"/>
      <c r="CK31" s="245">
        <f t="shared" si="227"/>
        <v>0</v>
      </c>
      <c r="CL31" s="246"/>
      <c r="CM31" s="245">
        <f t="shared" si="228"/>
        <v>0</v>
      </c>
      <c r="CN31" s="246"/>
      <c r="CO31" s="245">
        <f t="shared" si="229"/>
        <v>0</v>
      </c>
      <c r="CP31" s="246"/>
      <c r="CQ31" s="245">
        <f t="shared" ref="CQ31" si="245">CQ22-CQ25</f>
        <v>0</v>
      </c>
      <c r="CR31" s="246"/>
      <c r="CS31" s="245">
        <f t="shared" si="230"/>
        <v>0</v>
      </c>
      <c r="CT31" s="246"/>
      <c r="CU31" s="245">
        <f t="shared" si="231"/>
        <v>0</v>
      </c>
      <c r="CV31" s="246"/>
      <c r="CW31" s="245">
        <f t="shared" si="232"/>
        <v>0</v>
      </c>
      <c r="CX31" s="246"/>
      <c r="CY31" s="245">
        <f t="shared" si="233"/>
        <v>0</v>
      </c>
      <c r="CZ31" s="246"/>
      <c r="DA31" s="245">
        <f t="shared" si="234"/>
        <v>0</v>
      </c>
      <c r="DB31" s="246"/>
      <c r="DC31" s="245">
        <f t="shared" si="235"/>
        <v>0</v>
      </c>
      <c r="DD31" s="246"/>
      <c r="DE31" s="245">
        <f t="shared" si="236"/>
        <v>0</v>
      </c>
      <c r="DF31" s="246"/>
      <c r="DG31" s="245">
        <f t="shared" si="237"/>
        <v>0</v>
      </c>
      <c r="DH31" s="246"/>
      <c r="DI31" s="245">
        <f t="shared" si="238"/>
        <v>0</v>
      </c>
      <c r="DJ31" s="246"/>
      <c r="DK31" s="245">
        <f t="shared" si="239"/>
        <v>0</v>
      </c>
      <c r="DL31" s="246"/>
      <c r="DM31" s="245">
        <f t="shared" si="240"/>
        <v>0</v>
      </c>
      <c r="DN31" s="246"/>
      <c r="DO31" s="245">
        <f t="shared" si="241"/>
        <v>0</v>
      </c>
      <c r="DP31" s="246"/>
      <c r="DQ31" s="245">
        <f t="shared" si="242"/>
        <v>0</v>
      </c>
      <c r="DR31" s="246"/>
      <c r="DS31" s="245">
        <f t="shared" si="243"/>
        <v>0</v>
      </c>
      <c r="DT31" s="246"/>
      <c r="DU31" s="245">
        <f t="shared" si="244"/>
        <v>0</v>
      </c>
      <c r="DV31" s="246"/>
      <c r="DW31" s="241" t="s">
        <v>232</v>
      </c>
      <c r="DX31" s="241">
        <f>COUNTIF(E31:DU31,"&gt;0")</f>
        <v>0</v>
      </c>
      <c r="DY31" s="188" t="s">
        <v>233</v>
      </c>
    </row>
    <row r="32" spans="2:129" ht="13.5" customHeight="1" thickBot="1">
      <c r="B32" s="247" t="s">
        <v>234</v>
      </c>
      <c r="C32" s="248"/>
      <c r="D32" s="249"/>
      <c r="E32" s="250"/>
      <c r="F32" s="251"/>
      <c r="G32" s="250"/>
      <c r="H32" s="251"/>
      <c r="I32" s="250"/>
      <c r="J32" s="251"/>
      <c r="K32" s="250"/>
      <c r="L32" s="251"/>
      <c r="M32" s="250"/>
      <c r="N32" s="251"/>
      <c r="O32" s="250"/>
      <c r="P32" s="251"/>
      <c r="Q32" s="250"/>
      <c r="R32" s="251"/>
      <c r="S32" s="250"/>
      <c r="T32" s="251"/>
      <c r="U32" s="250"/>
      <c r="V32" s="251"/>
      <c r="W32" s="250"/>
      <c r="X32" s="251"/>
      <c r="Y32" s="250"/>
      <c r="Z32" s="251"/>
      <c r="AA32" s="250"/>
      <c r="AB32" s="251"/>
      <c r="AC32" s="250"/>
      <c r="AD32" s="251"/>
      <c r="AE32" s="250"/>
      <c r="AF32" s="251"/>
      <c r="AG32" s="250"/>
      <c r="AH32" s="251"/>
      <c r="AI32" s="250"/>
      <c r="AJ32" s="251"/>
      <c r="AK32" s="250"/>
      <c r="AL32" s="251"/>
      <c r="AM32" s="250"/>
      <c r="AN32" s="251"/>
      <c r="AO32" s="250"/>
      <c r="AP32" s="251"/>
      <c r="AQ32" s="250"/>
      <c r="AR32" s="251"/>
      <c r="AS32" s="250"/>
      <c r="AT32" s="251"/>
      <c r="AU32" s="250"/>
      <c r="AV32" s="251"/>
      <c r="AW32" s="250"/>
      <c r="AX32" s="251"/>
      <c r="AY32" s="250"/>
      <c r="AZ32" s="251"/>
      <c r="BA32" s="250"/>
      <c r="BB32" s="251"/>
      <c r="BC32" s="250"/>
      <c r="BD32" s="251"/>
      <c r="BE32" s="250"/>
      <c r="BF32" s="251"/>
      <c r="BG32" s="250"/>
      <c r="BH32" s="251"/>
      <c r="BI32" s="250"/>
      <c r="BJ32" s="251"/>
      <c r="BK32" s="250"/>
      <c r="BL32" s="251"/>
      <c r="BM32" s="250"/>
      <c r="BN32" s="251"/>
      <c r="BO32" s="250"/>
      <c r="BP32" s="251"/>
      <c r="BQ32" s="250"/>
      <c r="BR32" s="251"/>
      <c r="BS32" s="250"/>
      <c r="BT32" s="251"/>
      <c r="BU32" s="250"/>
      <c r="BV32" s="251"/>
      <c r="BW32" s="250"/>
      <c r="BX32" s="251"/>
      <c r="BY32" s="250"/>
      <c r="BZ32" s="251"/>
      <c r="CA32" s="250"/>
      <c r="CB32" s="251"/>
      <c r="CC32" s="250"/>
      <c r="CD32" s="251"/>
      <c r="CE32" s="250"/>
      <c r="CF32" s="251"/>
      <c r="CG32" s="250"/>
      <c r="CH32" s="251"/>
      <c r="CI32" s="250"/>
      <c r="CJ32" s="251"/>
      <c r="CK32" s="250"/>
      <c r="CL32" s="251"/>
      <c r="CM32" s="250"/>
      <c r="CN32" s="251"/>
      <c r="CO32" s="250"/>
      <c r="CP32" s="251"/>
      <c r="CQ32" s="250"/>
      <c r="CR32" s="251"/>
      <c r="CS32" s="250"/>
      <c r="CT32" s="251"/>
      <c r="CU32" s="250"/>
      <c r="CV32" s="251"/>
      <c r="CW32" s="250"/>
      <c r="CX32" s="251"/>
      <c r="CY32" s="250"/>
      <c r="CZ32" s="251"/>
      <c r="DA32" s="250"/>
      <c r="DB32" s="251"/>
      <c r="DC32" s="250"/>
      <c r="DD32" s="251"/>
      <c r="DE32" s="250"/>
      <c r="DF32" s="251"/>
      <c r="DG32" s="250"/>
      <c r="DH32" s="251"/>
      <c r="DI32" s="250"/>
      <c r="DJ32" s="251"/>
      <c r="DK32" s="250"/>
      <c r="DL32" s="251"/>
      <c r="DM32" s="250"/>
      <c r="DN32" s="251"/>
      <c r="DO32" s="250"/>
      <c r="DP32" s="251"/>
      <c r="DQ32" s="250"/>
      <c r="DR32" s="251"/>
      <c r="DS32" s="250"/>
      <c r="DT32" s="251"/>
      <c r="DU32" s="250"/>
      <c r="DV32" s="251"/>
      <c r="DW32" s="241"/>
      <c r="DX32" s="241"/>
    </row>
    <row r="33" spans="2:129" ht="13.5" customHeight="1">
      <c r="B33" s="252" t="s">
        <v>160</v>
      </c>
      <c r="C33" s="253"/>
      <c r="D33" s="254"/>
      <c r="E33" s="255">
        <f>E21-E27</f>
        <v>0</v>
      </c>
      <c r="F33" s="256"/>
      <c r="G33" s="255">
        <f>G21-G27</f>
        <v>0</v>
      </c>
      <c r="H33" s="256"/>
      <c r="I33" s="255">
        <f t="shared" ref="I33:I34" si="246">I21-I27</f>
        <v>0</v>
      </c>
      <c r="J33" s="256"/>
      <c r="K33" s="255">
        <f t="shared" ref="K33:K34" si="247">K21-K27</f>
        <v>0</v>
      </c>
      <c r="L33" s="256"/>
      <c r="M33" s="255">
        <f t="shared" ref="M33:M34" si="248">M21-M27</f>
        <v>0</v>
      </c>
      <c r="N33" s="256"/>
      <c r="O33" s="255">
        <f t="shared" ref="O33:O34" si="249">O21-O27</f>
        <v>0</v>
      </c>
      <c r="P33" s="256"/>
      <c r="Q33" s="255">
        <f t="shared" ref="Q33:Q34" si="250">Q21-Q27</f>
        <v>0</v>
      </c>
      <c r="R33" s="256"/>
      <c r="S33" s="255">
        <f t="shared" ref="S33:S34" si="251">S21-S27</f>
        <v>0</v>
      </c>
      <c r="T33" s="256"/>
      <c r="U33" s="255">
        <f t="shared" ref="U33:U34" si="252">U21-U27</f>
        <v>0</v>
      </c>
      <c r="V33" s="256"/>
      <c r="W33" s="255">
        <f t="shared" ref="W33:W34" si="253">W21-W27</f>
        <v>0</v>
      </c>
      <c r="X33" s="256"/>
      <c r="Y33" s="255">
        <f t="shared" ref="Y33:Y34" si="254">Y21-Y27</f>
        <v>0</v>
      </c>
      <c r="Z33" s="256"/>
      <c r="AA33" s="255">
        <f t="shared" ref="AA33:AA34" si="255">AA21-AA27</f>
        <v>0</v>
      </c>
      <c r="AB33" s="256"/>
      <c r="AC33" s="255">
        <f t="shared" ref="AC33:AC34" si="256">AC21-AC27</f>
        <v>0</v>
      </c>
      <c r="AD33" s="256"/>
      <c r="AE33" s="255">
        <f t="shared" ref="AE33:AE34" si="257">AE21-AE27</f>
        <v>0</v>
      </c>
      <c r="AF33" s="256"/>
      <c r="AG33" s="255">
        <f t="shared" ref="AG33:AG34" si="258">AG21-AG27</f>
        <v>0</v>
      </c>
      <c r="AH33" s="256"/>
      <c r="AI33" s="255">
        <f t="shared" ref="AI33:AI34" si="259">AI21-AI27</f>
        <v>0</v>
      </c>
      <c r="AJ33" s="256"/>
      <c r="AK33" s="255">
        <f t="shared" ref="AK33:AK34" si="260">AK21-AK27</f>
        <v>0</v>
      </c>
      <c r="AL33" s="256"/>
      <c r="AM33" s="255">
        <f t="shared" ref="AM33:AM34" si="261">AM21-AM27</f>
        <v>0</v>
      </c>
      <c r="AN33" s="256"/>
      <c r="AO33" s="255">
        <f t="shared" ref="AO33:AO34" si="262">AO21-AO27</f>
        <v>0</v>
      </c>
      <c r="AP33" s="256"/>
      <c r="AQ33" s="255">
        <f t="shared" ref="AQ33:AQ34" si="263">AQ21-AQ27</f>
        <v>0</v>
      </c>
      <c r="AR33" s="256"/>
      <c r="AS33" s="255">
        <f t="shared" ref="AS33:AS34" si="264">AS21-AS27</f>
        <v>0</v>
      </c>
      <c r="AT33" s="256"/>
      <c r="AU33" s="255">
        <f t="shared" ref="AU33:AU34" si="265">AU21-AU27</f>
        <v>0</v>
      </c>
      <c r="AV33" s="256"/>
      <c r="AW33" s="255">
        <f t="shared" ref="AW33:AW34" si="266">AW21-AW27</f>
        <v>0</v>
      </c>
      <c r="AX33" s="256"/>
      <c r="AY33" s="255">
        <f t="shared" ref="AY33:AY34" si="267">AY21-AY27</f>
        <v>0</v>
      </c>
      <c r="AZ33" s="256"/>
      <c r="BA33" s="255">
        <f t="shared" ref="BA33:BA34" si="268">BA21-BA27</f>
        <v>0</v>
      </c>
      <c r="BB33" s="256"/>
      <c r="BC33" s="255">
        <f t="shared" ref="BC33:BC34" si="269">BC21-BC27</f>
        <v>0</v>
      </c>
      <c r="BD33" s="256"/>
      <c r="BE33" s="255">
        <f t="shared" ref="BE33:BE34" si="270">BE21-BE27</f>
        <v>0</v>
      </c>
      <c r="BF33" s="256"/>
      <c r="BG33" s="255">
        <f t="shared" ref="BG33:BG34" si="271">BG21-BG27</f>
        <v>0</v>
      </c>
      <c r="BH33" s="256"/>
      <c r="BI33" s="255">
        <f t="shared" ref="BI33:BI34" si="272">BI21-BI27</f>
        <v>0</v>
      </c>
      <c r="BJ33" s="256"/>
      <c r="BK33" s="255">
        <f t="shared" ref="BK33:BK34" si="273">BK21-BK27</f>
        <v>0</v>
      </c>
      <c r="BL33" s="256"/>
      <c r="BM33" s="255">
        <f t="shared" ref="BM33:BM34" si="274">BM21-BM27</f>
        <v>0</v>
      </c>
      <c r="BN33" s="256"/>
      <c r="BO33" s="255">
        <f t="shared" ref="BO33:BO34" si="275">BO21-BO27</f>
        <v>0</v>
      </c>
      <c r="BP33" s="256"/>
      <c r="BQ33" s="255">
        <f t="shared" ref="BQ33:BQ34" si="276">BQ21-BQ27</f>
        <v>0</v>
      </c>
      <c r="BR33" s="256"/>
      <c r="BS33" s="255">
        <f t="shared" ref="BS33:BS34" si="277">BS21-BS27</f>
        <v>0</v>
      </c>
      <c r="BT33" s="256"/>
      <c r="BU33" s="255">
        <f t="shared" ref="BU33:BU34" si="278">BU21-BU27</f>
        <v>0</v>
      </c>
      <c r="BV33" s="256"/>
      <c r="BW33" s="255">
        <f t="shared" ref="BW33:BW34" si="279">BW21-BW27</f>
        <v>0</v>
      </c>
      <c r="BX33" s="256"/>
      <c r="BY33" s="255">
        <f t="shared" ref="BY33:BY34" si="280">BY21-BY27</f>
        <v>0</v>
      </c>
      <c r="BZ33" s="256"/>
      <c r="CA33" s="255">
        <f t="shared" ref="CA33:CA34" si="281">CA21-CA27</f>
        <v>0</v>
      </c>
      <c r="CB33" s="256"/>
      <c r="CC33" s="255">
        <f t="shared" ref="CC33:CC34" si="282">CC21-CC27</f>
        <v>0</v>
      </c>
      <c r="CD33" s="256"/>
      <c r="CE33" s="255">
        <f t="shared" ref="CE33:CE34" si="283">CE21-CE27</f>
        <v>0</v>
      </c>
      <c r="CF33" s="256"/>
      <c r="CG33" s="255">
        <f t="shared" ref="CG33:CG34" si="284">CG21-CG27</f>
        <v>0</v>
      </c>
      <c r="CH33" s="256"/>
      <c r="CI33" s="255">
        <f t="shared" ref="CI33:CI34" si="285">CI21-CI27</f>
        <v>0</v>
      </c>
      <c r="CJ33" s="256"/>
      <c r="CK33" s="255">
        <f t="shared" ref="CK33:CK34" si="286">CK21-CK27</f>
        <v>0</v>
      </c>
      <c r="CL33" s="256"/>
      <c r="CM33" s="255">
        <f t="shared" ref="CM33:CM34" si="287">CM21-CM27</f>
        <v>0</v>
      </c>
      <c r="CN33" s="256"/>
      <c r="CO33" s="255">
        <f t="shared" ref="CO33:CO34" si="288">CO21-CO27</f>
        <v>0</v>
      </c>
      <c r="CP33" s="256"/>
      <c r="CQ33" s="255">
        <f t="shared" ref="CQ33:CQ34" si="289">CQ21-CQ27</f>
        <v>0</v>
      </c>
      <c r="CR33" s="256"/>
      <c r="CS33" s="255">
        <f t="shared" ref="CS33:CS34" si="290">CS21-CS27</f>
        <v>0</v>
      </c>
      <c r="CT33" s="256"/>
      <c r="CU33" s="255">
        <f t="shared" ref="CU33:CU34" si="291">CU21-CU27</f>
        <v>0</v>
      </c>
      <c r="CV33" s="256"/>
      <c r="CW33" s="255">
        <f t="shared" ref="CW33:CW34" si="292">CW21-CW27</f>
        <v>0</v>
      </c>
      <c r="CX33" s="256"/>
      <c r="CY33" s="255">
        <f t="shared" ref="CY33:CY34" si="293">CY21-CY27</f>
        <v>0</v>
      </c>
      <c r="CZ33" s="256"/>
      <c r="DA33" s="255">
        <f t="shared" ref="DA33:DA34" si="294">DA21-DA27</f>
        <v>0</v>
      </c>
      <c r="DB33" s="256"/>
      <c r="DC33" s="255">
        <f t="shared" ref="DC33:DC34" si="295">DC21-DC27</f>
        <v>0</v>
      </c>
      <c r="DD33" s="256"/>
      <c r="DE33" s="255">
        <f t="shared" ref="DE33:DE34" si="296">DE21-DE27</f>
        <v>0</v>
      </c>
      <c r="DF33" s="256"/>
      <c r="DG33" s="255">
        <f t="shared" ref="DG33:DG34" si="297">DG21-DG27</f>
        <v>0</v>
      </c>
      <c r="DH33" s="256"/>
      <c r="DI33" s="255">
        <f t="shared" ref="DI33:DI34" si="298">DI21-DI27</f>
        <v>0</v>
      </c>
      <c r="DJ33" s="256"/>
      <c r="DK33" s="255">
        <f t="shared" ref="DK33:DK34" si="299">DK21-DK27</f>
        <v>0</v>
      </c>
      <c r="DL33" s="256"/>
      <c r="DM33" s="255">
        <f t="shared" ref="DM33:DM34" si="300">DM21-DM27</f>
        <v>0</v>
      </c>
      <c r="DN33" s="256"/>
      <c r="DO33" s="255">
        <f t="shared" ref="DO33:DO34" si="301">DO21-DO27</f>
        <v>0</v>
      </c>
      <c r="DP33" s="256"/>
      <c r="DQ33" s="255">
        <f t="shared" ref="DQ33:DQ34" si="302">DQ21-DQ27</f>
        <v>0</v>
      </c>
      <c r="DR33" s="256"/>
      <c r="DS33" s="255">
        <f t="shared" ref="DS33:DS34" si="303">DS21-DS27</f>
        <v>0</v>
      </c>
      <c r="DT33" s="256"/>
      <c r="DU33" s="255">
        <f t="shared" ref="DU33:DU34" si="304">DU21-DU27</f>
        <v>0</v>
      </c>
      <c r="DV33" s="256"/>
      <c r="DW33" s="257" t="s">
        <v>232</v>
      </c>
      <c r="DX33" s="257">
        <f>COUNTIF(E33:DU33,"&gt;0")</f>
        <v>0</v>
      </c>
      <c r="DY33" s="188" t="s">
        <v>235</v>
      </c>
    </row>
    <row r="34" spans="2:129" ht="13.5" customHeight="1">
      <c r="B34" s="258" t="s">
        <v>161</v>
      </c>
      <c r="C34" s="259"/>
      <c r="D34" s="260"/>
      <c r="E34" s="255">
        <f>E22-E28</f>
        <v>0</v>
      </c>
      <c r="F34" s="256"/>
      <c r="G34" s="255">
        <f>G22-G28</f>
        <v>0</v>
      </c>
      <c r="H34" s="256"/>
      <c r="I34" s="255">
        <f t="shared" si="246"/>
        <v>0</v>
      </c>
      <c r="J34" s="256"/>
      <c r="K34" s="255">
        <f t="shared" si="247"/>
        <v>0</v>
      </c>
      <c r="L34" s="256"/>
      <c r="M34" s="255">
        <f t="shared" si="248"/>
        <v>0</v>
      </c>
      <c r="N34" s="256"/>
      <c r="O34" s="255">
        <f t="shared" si="249"/>
        <v>0</v>
      </c>
      <c r="P34" s="256"/>
      <c r="Q34" s="255">
        <f t="shared" si="250"/>
        <v>0</v>
      </c>
      <c r="R34" s="256"/>
      <c r="S34" s="255">
        <f t="shared" si="251"/>
        <v>0</v>
      </c>
      <c r="T34" s="256"/>
      <c r="U34" s="255">
        <f t="shared" si="252"/>
        <v>0</v>
      </c>
      <c r="V34" s="256"/>
      <c r="W34" s="255">
        <f t="shared" si="253"/>
        <v>0</v>
      </c>
      <c r="X34" s="256"/>
      <c r="Y34" s="255">
        <f t="shared" si="254"/>
        <v>0</v>
      </c>
      <c r="Z34" s="256"/>
      <c r="AA34" s="255">
        <f t="shared" si="255"/>
        <v>0</v>
      </c>
      <c r="AB34" s="256"/>
      <c r="AC34" s="255">
        <f t="shared" si="256"/>
        <v>0</v>
      </c>
      <c r="AD34" s="256"/>
      <c r="AE34" s="255">
        <f t="shared" si="257"/>
        <v>0</v>
      </c>
      <c r="AF34" s="256"/>
      <c r="AG34" s="255">
        <f t="shared" si="258"/>
        <v>0</v>
      </c>
      <c r="AH34" s="256"/>
      <c r="AI34" s="255">
        <f t="shared" si="259"/>
        <v>0</v>
      </c>
      <c r="AJ34" s="256"/>
      <c r="AK34" s="255">
        <f t="shared" si="260"/>
        <v>0</v>
      </c>
      <c r="AL34" s="256"/>
      <c r="AM34" s="255">
        <f t="shared" si="261"/>
        <v>0</v>
      </c>
      <c r="AN34" s="256"/>
      <c r="AO34" s="255">
        <f t="shared" si="262"/>
        <v>0</v>
      </c>
      <c r="AP34" s="256"/>
      <c r="AQ34" s="255">
        <f t="shared" si="263"/>
        <v>0</v>
      </c>
      <c r="AR34" s="256"/>
      <c r="AS34" s="255">
        <f t="shared" si="264"/>
        <v>0</v>
      </c>
      <c r="AT34" s="256"/>
      <c r="AU34" s="255">
        <f t="shared" si="265"/>
        <v>0</v>
      </c>
      <c r="AV34" s="256"/>
      <c r="AW34" s="255">
        <f t="shared" si="266"/>
        <v>0</v>
      </c>
      <c r="AX34" s="256"/>
      <c r="AY34" s="255">
        <f t="shared" si="267"/>
        <v>0</v>
      </c>
      <c r="AZ34" s="256"/>
      <c r="BA34" s="255">
        <f t="shared" si="268"/>
        <v>0</v>
      </c>
      <c r="BB34" s="256"/>
      <c r="BC34" s="255">
        <f t="shared" si="269"/>
        <v>0</v>
      </c>
      <c r="BD34" s="256"/>
      <c r="BE34" s="255">
        <f t="shared" si="270"/>
        <v>0</v>
      </c>
      <c r="BF34" s="256"/>
      <c r="BG34" s="255">
        <f t="shared" si="271"/>
        <v>0</v>
      </c>
      <c r="BH34" s="256"/>
      <c r="BI34" s="255">
        <f t="shared" si="272"/>
        <v>0</v>
      </c>
      <c r="BJ34" s="256"/>
      <c r="BK34" s="255">
        <f t="shared" si="273"/>
        <v>0</v>
      </c>
      <c r="BL34" s="256"/>
      <c r="BM34" s="255">
        <f t="shared" si="274"/>
        <v>0</v>
      </c>
      <c r="BN34" s="256"/>
      <c r="BO34" s="255">
        <f t="shared" si="275"/>
        <v>0</v>
      </c>
      <c r="BP34" s="256"/>
      <c r="BQ34" s="255">
        <f t="shared" si="276"/>
        <v>0</v>
      </c>
      <c r="BR34" s="256"/>
      <c r="BS34" s="255">
        <f t="shared" si="277"/>
        <v>0</v>
      </c>
      <c r="BT34" s="256"/>
      <c r="BU34" s="255">
        <f t="shared" si="278"/>
        <v>0</v>
      </c>
      <c r="BV34" s="256"/>
      <c r="BW34" s="255">
        <f t="shared" si="279"/>
        <v>0</v>
      </c>
      <c r="BX34" s="256"/>
      <c r="BY34" s="255">
        <f t="shared" si="280"/>
        <v>0</v>
      </c>
      <c r="BZ34" s="256"/>
      <c r="CA34" s="255">
        <f t="shared" si="281"/>
        <v>0</v>
      </c>
      <c r="CB34" s="256"/>
      <c r="CC34" s="255">
        <f t="shared" si="282"/>
        <v>0</v>
      </c>
      <c r="CD34" s="256"/>
      <c r="CE34" s="255">
        <f t="shared" si="283"/>
        <v>0</v>
      </c>
      <c r="CF34" s="256"/>
      <c r="CG34" s="255">
        <f t="shared" si="284"/>
        <v>0</v>
      </c>
      <c r="CH34" s="256"/>
      <c r="CI34" s="255">
        <f t="shared" si="285"/>
        <v>0</v>
      </c>
      <c r="CJ34" s="256"/>
      <c r="CK34" s="255">
        <f t="shared" si="286"/>
        <v>0</v>
      </c>
      <c r="CL34" s="256"/>
      <c r="CM34" s="255">
        <f t="shared" si="287"/>
        <v>0</v>
      </c>
      <c r="CN34" s="256"/>
      <c r="CO34" s="255">
        <f t="shared" si="288"/>
        <v>0</v>
      </c>
      <c r="CP34" s="256"/>
      <c r="CQ34" s="255">
        <f t="shared" si="289"/>
        <v>0</v>
      </c>
      <c r="CR34" s="256"/>
      <c r="CS34" s="255">
        <f t="shared" si="290"/>
        <v>0</v>
      </c>
      <c r="CT34" s="256"/>
      <c r="CU34" s="255">
        <f t="shared" si="291"/>
        <v>0</v>
      </c>
      <c r="CV34" s="256"/>
      <c r="CW34" s="255">
        <f t="shared" si="292"/>
        <v>0</v>
      </c>
      <c r="CX34" s="256"/>
      <c r="CY34" s="255">
        <f t="shared" si="293"/>
        <v>0</v>
      </c>
      <c r="CZ34" s="256"/>
      <c r="DA34" s="255">
        <f t="shared" si="294"/>
        <v>0</v>
      </c>
      <c r="DB34" s="256"/>
      <c r="DC34" s="255">
        <f t="shared" si="295"/>
        <v>0</v>
      </c>
      <c r="DD34" s="256"/>
      <c r="DE34" s="255">
        <f t="shared" si="296"/>
        <v>0</v>
      </c>
      <c r="DF34" s="256"/>
      <c r="DG34" s="255">
        <f t="shared" si="297"/>
        <v>0</v>
      </c>
      <c r="DH34" s="256"/>
      <c r="DI34" s="255">
        <f t="shared" si="298"/>
        <v>0</v>
      </c>
      <c r="DJ34" s="256"/>
      <c r="DK34" s="255">
        <f t="shared" si="299"/>
        <v>0</v>
      </c>
      <c r="DL34" s="256"/>
      <c r="DM34" s="255">
        <f t="shared" si="300"/>
        <v>0</v>
      </c>
      <c r="DN34" s="256"/>
      <c r="DO34" s="255">
        <f t="shared" si="301"/>
        <v>0</v>
      </c>
      <c r="DP34" s="256"/>
      <c r="DQ34" s="255">
        <f t="shared" si="302"/>
        <v>0</v>
      </c>
      <c r="DR34" s="256"/>
      <c r="DS34" s="255">
        <f t="shared" si="303"/>
        <v>0</v>
      </c>
      <c r="DT34" s="256"/>
      <c r="DU34" s="255">
        <f t="shared" si="304"/>
        <v>0</v>
      </c>
      <c r="DV34" s="256"/>
      <c r="DW34" s="257" t="s">
        <v>232</v>
      </c>
      <c r="DX34" s="257">
        <f>COUNTIF(E34:DU34,"&gt;0")</f>
        <v>0</v>
      </c>
      <c r="DY34" s="188" t="s">
        <v>235</v>
      </c>
    </row>
    <row r="35" spans="2:129" ht="13.5" customHeight="1" thickBot="1">
      <c r="B35" s="261" t="s">
        <v>236</v>
      </c>
      <c r="C35" s="262"/>
      <c r="D35" s="263"/>
      <c r="E35" s="264"/>
      <c r="F35" s="265"/>
      <c r="G35" s="264"/>
      <c r="H35" s="265"/>
      <c r="I35" s="264"/>
      <c r="J35" s="265"/>
      <c r="K35" s="264"/>
      <c r="L35" s="265"/>
      <c r="M35" s="264"/>
      <c r="N35" s="265"/>
      <c r="O35" s="264"/>
      <c r="P35" s="265"/>
      <c r="Q35" s="264"/>
      <c r="R35" s="265"/>
      <c r="S35" s="264"/>
      <c r="T35" s="265"/>
      <c r="U35" s="264"/>
      <c r="V35" s="265"/>
      <c r="W35" s="264"/>
      <c r="X35" s="265"/>
      <c r="Y35" s="264"/>
      <c r="Z35" s="265"/>
      <c r="AA35" s="264"/>
      <c r="AB35" s="265"/>
      <c r="AC35" s="264"/>
      <c r="AD35" s="265"/>
      <c r="AE35" s="264"/>
      <c r="AF35" s="265"/>
      <c r="AG35" s="264"/>
      <c r="AH35" s="265"/>
      <c r="AI35" s="264"/>
      <c r="AJ35" s="265"/>
      <c r="AK35" s="264"/>
      <c r="AL35" s="265"/>
      <c r="AM35" s="264"/>
      <c r="AN35" s="265"/>
      <c r="AO35" s="264"/>
      <c r="AP35" s="265"/>
      <c r="AQ35" s="264"/>
      <c r="AR35" s="265"/>
      <c r="AS35" s="264"/>
      <c r="AT35" s="265"/>
      <c r="AU35" s="264"/>
      <c r="AV35" s="265"/>
      <c r="AW35" s="264"/>
      <c r="AX35" s="265"/>
      <c r="AY35" s="264"/>
      <c r="AZ35" s="265"/>
      <c r="BA35" s="264"/>
      <c r="BB35" s="265"/>
      <c r="BC35" s="264"/>
      <c r="BD35" s="265"/>
      <c r="BE35" s="264"/>
      <c r="BF35" s="265"/>
      <c r="BG35" s="264"/>
      <c r="BH35" s="265"/>
      <c r="BI35" s="264"/>
      <c r="BJ35" s="265"/>
      <c r="BK35" s="264"/>
      <c r="BL35" s="265"/>
      <c r="BM35" s="264"/>
      <c r="BN35" s="265"/>
      <c r="BO35" s="264"/>
      <c r="BP35" s="265"/>
      <c r="BQ35" s="264"/>
      <c r="BR35" s="265"/>
      <c r="BS35" s="264"/>
      <c r="BT35" s="265"/>
      <c r="BU35" s="264"/>
      <c r="BV35" s="265"/>
      <c r="BW35" s="264"/>
      <c r="BX35" s="265"/>
      <c r="BY35" s="264"/>
      <c r="BZ35" s="265"/>
      <c r="CA35" s="264"/>
      <c r="CB35" s="265"/>
      <c r="CC35" s="264"/>
      <c r="CD35" s="265"/>
      <c r="CE35" s="264"/>
      <c r="CF35" s="265"/>
      <c r="CG35" s="264"/>
      <c r="CH35" s="265"/>
      <c r="CI35" s="264"/>
      <c r="CJ35" s="265"/>
      <c r="CK35" s="264"/>
      <c r="CL35" s="265"/>
      <c r="CM35" s="264"/>
      <c r="CN35" s="265"/>
      <c r="CO35" s="264"/>
      <c r="CP35" s="265"/>
      <c r="CQ35" s="264"/>
      <c r="CR35" s="265"/>
      <c r="CS35" s="264"/>
      <c r="CT35" s="265"/>
      <c r="CU35" s="264"/>
      <c r="CV35" s="265"/>
      <c r="CW35" s="264"/>
      <c r="CX35" s="265"/>
      <c r="CY35" s="264"/>
      <c r="CZ35" s="265"/>
      <c r="DA35" s="264"/>
      <c r="DB35" s="265"/>
      <c r="DC35" s="264"/>
      <c r="DD35" s="265"/>
      <c r="DE35" s="264"/>
      <c r="DF35" s="265"/>
      <c r="DG35" s="264"/>
      <c r="DH35" s="265"/>
      <c r="DI35" s="264"/>
      <c r="DJ35" s="265"/>
      <c r="DK35" s="264"/>
      <c r="DL35" s="265"/>
      <c r="DM35" s="264"/>
      <c r="DN35" s="265"/>
      <c r="DO35" s="264"/>
      <c r="DP35" s="265"/>
      <c r="DQ35" s="264"/>
      <c r="DR35" s="265"/>
      <c r="DS35" s="264"/>
      <c r="DT35" s="265"/>
      <c r="DU35" s="264"/>
      <c r="DV35" s="265"/>
      <c r="DW35" s="257"/>
      <c r="DX35" s="257"/>
    </row>
    <row r="37" spans="2:129" ht="13.5" customHeight="1" thickBot="1">
      <c r="E37" s="156" t="s">
        <v>147</v>
      </c>
      <c r="G37" s="156" t="s">
        <v>148</v>
      </c>
      <c r="I37" s="156" t="s">
        <v>149</v>
      </c>
      <c r="K37" s="156" t="s">
        <v>150</v>
      </c>
      <c r="M37" s="156" t="s">
        <v>151</v>
      </c>
      <c r="O37" s="266" t="s">
        <v>152</v>
      </c>
      <c r="Q37" s="156" t="s">
        <v>154</v>
      </c>
      <c r="S37" s="156" t="s">
        <v>155</v>
      </c>
      <c r="U37" s="156" t="s">
        <v>156</v>
      </c>
      <c r="W37" s="266" t="s">
        <v>157</v>
      </c>
      <c r="Y37" s="266" t="s">
        <v>146</v>
      </c>
      <c r="AA37" s="156" t="s">
        <v>158</v>
      </c>
      <c r="AC37" s="156" t="s">
        <v>147</v>
      </c>
    </row>
    <row r="38" spans="2:129" ht="13.5" customHeight="1">
      <c r="B38" s="233" t="s">
        <v>160</v>
      </c>
      <c r="C38" s="234"/>
      <c r="D38" s="235"/>
      <c r="E38" s="163">
        <f>SUM(E10:AI10)</f>
        <v>0</v>
      </c>
      <c r="F38" s="165"/>
      <c r="G38" s="163">
        <f>SUM(AJ10:BM10)</f>
        <v>0</v>
      </c>
      <c r="H38" s="165"/>
      <c r="I38" s="163">
        <f>SUM(BN10:CR10)</f>
        <v>0</v>
      </c>
      <c r="J38" s="165"/>
      <c r="K38" s="163">
        <f>SUM(CS10:DV10)</f>
        <v>0</v>
      </c>
      <c r="L38" s="165"/>
      <c r="M38" s="163">
        <f>SUM(DW10:FA10)</f>
        <v>0</v>
      </c>
      <c r="N38" s="165"/>
      <c r="O38" s="163">
        <f>SUM(FB10:GF10)</f>
        <v>0</v>
      </c>
      <c r="P38" s="165"/>
      <c r="Q38" s="163">
        <f>SUM(GG10:HJ10)</f>
        <v>0</v>
      </c>
      <c r="R38" s="165"/>
      <c r="S38" s="163">
        <f>SUM(HK10:IO10)</f>
        <v>0</v>
      </c>
      <c r="T38" s="165"/>
      <c r="U38" s="163">
        <f>SUM(IP10:JS10)</f>
        <v>0</v>
      </c>
      <c r="V38" s="165"/>
      <c r="W38" s="163">
        <f>SUM(JT10:KX10)</f>
        <v>0</v>
      </c>
      <c r="X38" s="165"/>
      <c r="Y38" s="163">
        <f>SUM(KY10:MC10)</f>
        <v>0</v>
      </c>
      <c r="Z38" s="165"/>
      <c r="AA38" s="163">
        <f>SUM(MD10:NF10)</f>
        <v>1</v>
      </c>
      <c r="AB38" s="165"/>
      <c r="AC38" s="163">
        <f>SUM(NG10:OK10)</f>
        <v>0</v>
      </c>
      <c r="AD38" s="165"/>
    </row>
    <row r="39" spans="2:129" ht="13.5" customHeight="1">
      <c r="B39" s="178" t="s">
        <v>161</v>
      </c>
      <c r="C39" s="179"/>
      <c r="D39" s="180"/>
      <c r="E39" s="219">
        <f>SUM(E11:AI11)</f>
        <v>0</v>
      </c>
      <c r="F39" s="220"/>
      <c r="G39" s="219">
        <f>SUM(AJ11:BM11)</f>
        <v>0</v>
      </c>
      <c r="H39" s="220"/>
      <c r="I39" s="219">
        <f>SUM(BN11:CR11)</f>
        <v>0</v>
      </c>
      <c r="J39" s="220"/>
      <c r="K39" s="219">
        <f>SUM(CS11:DV11)</f>
        <v>0</v>
      </c>
      <c r="L39" s="220"/>
      <c r="M39" s="219">
        <f>SUM(DW11:FA11)</f>
        <v>0</v>
      </c>
      <c r="N39" s="220"/>
      <c r="O39" s="219">
        <f>SUM(FB11:GF11)</f>
        <v>0</v>
      </c>
      <c r="P39" s="220"/>
      <c r="Q39" s="219">
        <f>SUM(GG11:HJ11)</f>
        <v>0</v>
      </c>
      <c r="R39" s="220"/>
      <c r="S39" s="219">
        <f>SUM(HK11:IO11)</f>
        <v>0</v>
      </c>
      <c r="T39" s="220"/>
      <c r="U39" s="219">
        <f>SUM(IP11:JS11)</f>
        <v>0</v>
      </c>
      <c r="V39" s="220"/>
      <c r="W39" s="219">
        <f>SUM(JT11:KX11)</f>
        <v>0</v>
      </c>
      <c r="X39" s="220"/>
      <c r="Y39" s="219">
        <f>SUM(KY11:MC11)</f>
        <v>0</v>
      </c>
      <c r="Z39" s="220"/>
      <c r="AA39" s="219">
        <f>SUM(MD11:NF11)</f>
        <v>1</v>
      </c>
      <c r="AB39" s="220"/>
      <c r="AC39" s="219">
        <f>SUM(NG11:OK11)</f>
        <v>0</v>
      </c>
      <c r="AD39" s="220"/>
    </row>
    <row r="40" spans="2:129" ht="13.5" customHeight="1" thickBot="1">
      <c r="B40" s="189" t="s">
        <v>237</v>
      </c>
      <c r="C40" s="190"/>
      <c r="D40" s="191"/>
      <c r="E40" s="223"/>
      <c r="F40" s="225"/>
      <c r="G40" s="223"/>
      <c r="H40" s="225"/>
      <c r="I40" s="223"/>
      <c r="J40" s="225"/>
      <c r="K40" s="223"/>
      <c r="L40" s="225"/>
      <c r="M40" s="223"/>
      <c r="N40" s="225"/>
      <c r="O40" s="223"/>
      <c r="P40" s="225"/>
      <c r="Q40" s="223"/>
      <c r="R40" s="225"/>
      <c r="S40" s="223"/>
      <c r="T40" s="225"/>
      <c r="U40" s="223"/>
      <c r="V40" s="225"/>
      <c r="W40" s="223"/>
      <c r="X40" s="225"/>
      <c r="Y40" s="223"/>
      <c r="Z40" s="225"/>
      <c r="AA40" s="223"/>
      <c r="AB40" s="225"/>
      <c r="AC40" s="223"/>
      <c r="AD40" s="225"/>
    </row>
    <row r="41" spans="2:129" ht="13.5" customHeight="1">
      <c r="B41" s="233" t="s">
        <v>160</v>
      </c>
      <c r="C41" s="234"/>
      <c r="D41" s="235"/>
      <c r="E41" s="163">
        <f>IF(COUNTIF(E10:AI10,1)&gt;0,IF(E10=0,"中途",0),0)</f>
        <v>0</v>
      </c>
      <c r="F41" s="165"/>
      <c r="G41" s="163">
        <f>IF(COUNTIF(AJ10:BM10,1)&gt;0,IF(AJ10=0,"中途",0),0)</f>
        <v>0</v>
      </c>
      <c r="H41" s="165"/>
      <c r="I41" s="163">
        <f>IF(COUNTIF(BN10:CR10,1)&gt;0,IF(BN10=0,"中途",0),0)</f>
        <v>0</v>
      </c>
      <c r="J41" s="165"/>
      <c r="K41" s="163">
        <f>IF(COUNTIF(CS10:DV10,1)&gt;0,IF(CS10=0,"中途",0),0)</f>
        <v>0</v>
      </c>
      <c r="L41" s="165"/>
      <c r="M41" s="163">
        <f>IF(COUNTIF(DW10:FA10,1)&gt;0,IF(DW10=0,"中途",0),0)</f>
        <v>0</v>
      </c>
      <c r="N41" s="165"/>
      <c r="O41" s="163">
        <f>IF(COUNTIF(FB10:GF10,1)&gt;0,IF(FB10=0,"中途",0),0)</f>
        <v>0</v>
      </c>
      <c r="P41" s="165"/>
      <c r="Q41" s="163">
        <f>IF(COUNTIF(GG10:HJ10,1)&gt;0,IF(GG10=0,"中途",0),0)</f>
        <v>0</v>
      </c>
      <c r="R41" s="165"/>
      <c r="S41" s="163">
        <f>IF(COUNTIF(HK10:IO10,1)&gt;0,IF(HK10=0,"中途",0),0)</f>
        <v>0</v>
      </c>
      <c r="T41" s="165"/>
      <c r="U41" s="163">
        <f>IF(COUNTIF(IP10:JS10,1)&gt;0,IF(IP10=0,"中途",0),0)</f>
        <v>0</v>
      </c>
      <c r="V41" s="165"/>
      <c r="W41" s="163">
        <f>IF(COUNTIF(JT10:KX10,1)&gt;0,IF(JT10=0,"中途",0),0)</f>
        <v>0</v>
      </c>
      <c r="X41" s="165"/>
      <c r="Y41" s="163">
        <f>IF(COUNTIF(KY10:MC10,1)&gt;0,IF(LB10=0,"中途",0),0)</f>
        <v>0</v>
      </c>
      <c r="Z41" s="165"/>
      <c r="AA41" s="163" t="str">
        <f>IF(COUNTIF(MD10:NF10,1)&gt;0,IF(MD10=0,"中途",0),0)</f>
        <v>中途</v>
      </c>
      <c r="AB41" s="165"/>
      <c r="AC41" s="163">
        <f>IF(COUNTIF(NG10:OK10,1)&gt;0,IF(NG10=0,"中途",0),0)</f>
        <v>0</v>
      </c>
      <c r="AD41" s="165"/>
    </row>
    <row r="42" spans="2:129" ht="13.5" customHeight="1">
      <c r="B42" s="178" t="s">
        <v>161</v>
      </c>
      <c r="C42" s="179"/>
      <c r="D42" s="180"/>
      <c r="E42" s="219">
        <f>IF(COUNTIF(E11:AI11,1)&gt;0,IF(E11=0,"中途",0),0)</f>
        <v>0</v>
      </c>
      <c r="F42" s="220"/>
      <c r="G42" s="219">
        <f>IF(COUNTIF(AJ11:BM11,1)&gt;0,IF(AJ11=0,"中途",0),0)</f>
        <v>0</v>
      </c>
      <c r="H42" s="220"/>
      <c r="I42" s="219">
        <f>IF(COUNTIF(BN11:CR11,1)&gt;0,IF(BN11=0,"中途",0),0)</f>
        <v>0</v>
      </c>
      <c r="J42" s="220"/>
      <c r="K42" s="219">
        <f>IF(COUNTIF(CS11:DV11,1)&gt;0,IF(CS11=0,"中途",0),0)</f>
        <v>0</v>
      </c>
      <c r="L42" s="220"/>
      <c r="M42" s="219">
        <f>IF(COUNTIF(DW11:FA11,1)&gt;0,IF(DW11=0,"中途",0),0)</f>
        <v>0</v>
      </c>
      <c r="N42" s="220"/>
      <c r="O42" s="219">
        <f>IF(COUNTIF(FB11:GF11,1)&gt;0,IF(FB11=0,"中途",0),0)</f>
        <v>0</v>
      </c>
      <c r="P42" s="220"/>
      <c r="Q42" s="219">
        <f>IF(COUNTIF(GG11:HJ11,1)&gt;0,IF(GG11=0,"中途",0),0)</f>
        <v>0</v>
      </c>
      <c r="R42" s="220"/>
      <c r="S42" s="219">
        <f>IF(COUNTIF(HK11:IO11,1)&gt;0,IF(HK11=0,"中途",0),0)</f>
        <v>0</v>
      </c>
      <c r="T42" s="220"/>
      <c r="U42" s="219">
        <f>IF(COUNTIF(IP11:JS11,1)&gt;0,IF(IP11=0,"中途",0),0)</f>
        <v>0</v>
      </c>
      <c r="V42" s="220"/>
      <c r="W42" s="219">
        <f>IF(COUNTIF(JT11:KX11,1)&gt;0,IF(KX11=0,"中途",0),0)</f>
        <v>0</v>
      </c>
      <c r="X42" s="220"/>
      <c r="Y42" s="219">
        <f>IF(COUNTIF(KY11:MC11,1)&gt;0,IF(LB11=0,"中途",0),0)</f>
        <v>0</v>
      </c>
      <c r="Z42" s="220"/>
      <c r="AA42" s="219" t="str">
        <f>IF(COUNTIF(MD11:NF11,1)&gt;0,IF(MD11=0,"中途",0),0)</f>
        <v>中途</v>
      </c>
      <c r="AB42" s="220"/>
      <c r="AC42" s="219">
        <f>IF(COUNTIF(NG11:OK11,1)&gt;0,IF(NG11=0,"中途",0),0)</f>
        <v>0</v>
      </c>
      <c r="AD42" s="220"/>
    </row>
    <row r="43" spans="2:129" ht="13.5" customHeight="1" thickBot="1">
      <c r="B43" s="189" t="s">
        <v>238</v>
      </c>
      <c r="C43" s="190"/>
      <c r="D43" s="191"/>
      <c r="E43" s="223"/>
      <c r="F43" s="225"/>
      <c r="G43" s="223"/>
      <c r="H43" s="225"/>
      <c r="I43" s="223"/>
      <c r="J43" s="225"/>
      <c r="K43" s="223"/>
      <c r="L43" s="225"/>
      <c r="M43" s="223"/>
      <c r="N43" s="225"/>
      <c r="O43" s="223"/>
      <c r="P43" s="225"/>
      <c r="Q43" s="223"/>
      <c r="R43" s="225"/>
      <c r="S43" s="223"/>
      <c r="T43" s="225"/>
      <c r="U43" s="223"/>
      <c r="V43" s="225"/>
      <c r="W43" s="223"/>
      <c r="X43" s="225"/>
      <c r="Y43" s="223"/>
      <c r="Z43" s="225"/>
      <c r="AA43" s="223"/>
      <c r="AB43" s="225"/>
      <c r="AC43" s="223"/>
      <c r="AD43" s="225"/>
    </row>
    <row r="44" spans="2:129" ht="13.5" customHeight="1">
      <c r="B44" s="233" t="s">
        <v>160</v>
      </c>
      <c r="C44" s="234"/>
      <c r="D44" s="235"/>
      <c r="E44" s="163">
        <f>IF(COUNTIF(E10:AI10,1)&gt;0,IF(AI10=0,"中途",0),0)</f>
        <v>0</v>
      </c>
      <c r="F44" s="165"/>
      <c r="G44" s="163">
        <f>IF(COUNTIF(AJ10:BM10,1)&gt;0,IF(BM10=0,"中途",0),0)</f>
        <v>0</v>
      </c>
      <c r="H44" s="165"/>
      <c r="I44" s="163">
        <f>IF(COUNTIF(BN10:CR10,1)&gt;0,IF(CR10=0,"中途",0),0)</f>
        <v>0</v>
      </c>
      <c r="J44" s="165"/>
      <c r="K44" s="163">
        <f>IF(COUNTIF(CS10:DV10,1)&gt;0,IF(DV10=0,"中途",0),0)</f>
        <v>0</v>
      </c>
      <c r="L44" s="165"/>
      <c r="M44" s="163">
        <f>IF(COUNTIF(DW10:FA10,1)&gt;0,IF(FA10=0,"中途",0),0)</f>
        <v>0</v>
      </c>
      <c r="N44" s="165"/>
      <c r="O44" s="163">
        <f>IF(COUNTIF(FB10:GF10,1)&gt;0,IF(GF10=0,"中途",0),0)</f>
        <v>0</v>
      </c>
      <c r="P44" s="165"/>
      <c r="Q44" s="163">
        <f>IF(COUNTIF(GG10:HJ10,1)&gt;0,IF(HJ10=0,"中途",0),0)</f>
        <v>0</v>
      </c>
      <c r="R44" s="165"/>
      <c r="S44" s="163">
        <f>IF(COUNTIF(HK10:IO10,1)&gt;0,IF(IO10=0,"中途",0),0)</f>
        <v>0</v>
      </c>
      <c r="T44" s="165"/>
      <c r="U44" s="163">
        <f>IF(COUNTIF(IP10:JS10,1)&gt;0,IF(JS10=0,"中途",0),0)</f>
        <v>0</v>
      </c>
      <c r="V44" s="165"/>
      <c r="W44" s="163">
        <f>IF(COUNTIF(JT10:KX10,1)&gt;0,IF(KV10=0,"中途",0),0)</f>
        <v>0</v>
      </c>
      <c r="X44" s="165"/>
      <c r="Y44" s="163">
        <f>IF(COUNTIF(KY10:MC10,1)&gt;0,IF(MC10=0,"中途",0),0)</f>
        <v>0</v>
      </c>
      <c r="Z44" s="165"/>
      <c r="AA44" s="163" t="str">
        <f>IF(COUNTIF(MD10:NF10,1)&gt;0,IF(NE10=0,"中途",0),0)</f>
        <v>中途</v>
      </c>
      <c r="AB44" s="165"/>
      <c r="AC44" s="163">
        <f>IF(COUNTIF(NG10:OK10,1)&gt;0,IF(OK10=0,"中途",0),0)</f>
        <v>0</v>
      </c>
      <c r="AD44" s="165"/>
    </row>
    <row r="45" spans="2:129" ht="13.5" customHeight="1">
      <c r="B45" s="178" t="s">
        <v>161</v>
      </c>
      <c r="C45" s="179"/>
      <c r="D45" s="180"/>
      <c r="E45" s="219">
        <f>IF(COUNTIF(E11:AI11,1)&gt;0,IF(AI11=0,"中途",0),0)</f>
        <v>0</v>
      </c>
      <c r="F45" s="220"/>
      <c r="G45" s="219">
        <f>IF(COUNTIF(AJ11:BM11,1)&gt;0,IF(BM11=0,"中途",0),0)</f>
        <v>0</v>
      </c>
      <c r="H45" s="220"/>
      <c r="I45" s="219">
        <f>IF(COUNTIF(BN11:CR11,1)&gt;0,IF(CR11=0,"中途",0),0)</f>
        <v>0</v>
      </c>
      <c r="J45" s="220"/>
      <c r="K45" s="219">
        <f>IF(COUNTIF(CS11:DV11,1)&gt;0,IF(DV11=0,"中途",0),0)</f>
        <v>0</v>
      </c>
      <c r="L45" s="220"/>
      <c r="M45" s="219">
        <f>IF(COUNTIF(DW11:FA11,1)&gt;0,IF(FA11=0,"中途",0),0)</f>
        <v>0</v>
      </c>
      <c r="N45" s="220"/>
      <c r="O45" s="219">
        <f>IF(COUNTIF(FB11:GF11,1)&gt;0,IF(GF11=0,"中途",0),0)</f>
        <v>0</v>
      </c>
      <c r="P45" s="220"/>
      <c r="Q45" s="219">
        <f>IF(COUNTIF(GG11:HJ11,1)&gt;0,IF(HJ11=0,"中途",0),0)</f>
        <v>0</v>
      </c>
      <c r="R45" s="220"/>
      <c r="S45" s="219">
        <f>IF(COUNTIF(HK11:IO11,1)&gt;0,IF(IO11=0,"中途",0),0)</f>
        <v>0</v>
      </c>
      <c r="T45" s="220"/>
      <c r="U45" s="219">
        <f>IF(COUNTIF(IP11:JS11,1)&gt;0,IF(JS11=0,"中途",0),0)</f>
        <v>0</v>
      </c>
      <c r="V45" s="220"/>
      <c r="W45" s="219">
        <f>IF(COUNTIF(JT11:KX11,1)&gt;0,IF(KV11=0,"中途",0),0)</f>
        <v>0</v>
      </c>
      <c r="X45" s="220"/>
      <c r="Y45" s="219">
        <f>IF(COUNTIF(KY11:MC11,1)&gt;0,IF(MC11=0,"中途",0),0)</f>
        <v>0</v>
      </c>
      <c r="Z45" s="220"/>
      <c r="AA45" s="219" t="str">
        <f>IF(COUNTIF(MD11:NF11,1)&gt;0,IF(NE11=0,"中途",0),0)</f>
        <v>中途</v>
      </c>
      <c r="AB45" s="220"/>
      <c r="AC45" s="219">
        <f>IF(COUNTIF(NG11:OK11,1)&gt;0,IF(OK11=0,"中途",0),0)</f>
        <v>0</v>
      </c>
      <c r="AD45" s="220"/>
      <c r="AE45" s="212"/>
    </row>
    <row r="46" spans="2:129" ht="13.5" customHeight="1" thickBot="1">
      <c r="B46" s="189" t="s">
        <v>239</v>
      </c>
      <c r="C46" s="190"/>
      <c r="D46" s="191"/>
      <c r="E46" s="223"/>
      <c r="F46" s="225"/>
      <c r="G46" s="223"/>
      <c r="H46" s="225"/>
      <c r="I46" s="223"/>
      <c r="J46" s="225"/>
      <c r="K46" s="223"/>
      <c r="L46" s="225"/>
      <c r="M46" s="223"/>
      <c r="N46" s="225"/>
      <c r="O46" s="223"/>
      <c r="P46" s="225"/>
      <c r="Q46" s="223"/>
      <c r="R46" s="225"/>
      <c r="S46" s="223"/>
      <c r="T46" s="225"/>
      <c r="U46" s="223"/>
      <c r="V46" s="225"/>
      <c r="W46" s="223"/>
      <c r="X46" s="225"/>
      <c r="Y46" s="223"/>
      <c r="Z46" s="225"/>
      <c r="AA46" s="223"/>
      <c r="AB46" s="225"/>
      <c r="AC46" s="223"/>
      <c r="AD46" s="225"/>
      <c r="AE46" s="212"/>
    </row>
    <row r="47" spans="2:129" ht="13.5" customHeight="1">
      <c r="B47" s="233" t="s">
        <v>160</v>
      </c>
      <c r="C47" s="234"/>
      <c r="D47" s="235"/>
      <c r="V47" s="267"/>
      <c r="W47" s="267"/>
      <c r="X47" s="268"/>
      <c r="Y47" s="269"/>
      <c r="Z47" s="269"/>
      <c r="AA47" s="163">
        <f>IF(NF5="",0,IF(COUNTIF(MD10:NF10,1)&gt;0,IF(NF10=0,"中途",0),0))</f>
        <v>0</v>
      </c>
      <c r="AB47" s="165"/>
      <c r="AC47" s="267"/>
      <c r="AD47" s="267"/>
      <c r="AE47" s="212"/>
    </row>
    <row r="48" spans="2:129" ht="13.5" customHeight="1">
      <c r="B48" s="178" t="s">
        <v>161</v>
      </c>
      <c r="C48" s="179"/>
      <c r="D48" s="180"/>
      <c r="AA48" s="219">
        <f>IF(NF5="",0,IF(COUNTIF(MD11:NF11,1)&gt;0,IF(NF11=0,"中途",0),0))</f>
        <v>0</v>
      </c>
      <c r="AB48" s="220"/>
    </row>
    <row r="49" spans="2:30" ht="13.5" customHeight="1" thickBot="1">
      <c r="B49" s="189" t="s">
        <v>240</v>
      </c>
      <c r="C49" s="190"/>
      <c r="D49" s="191"/>
      <c r="AA49" s="223"/>
      <c r="AB49" s="225"/>
    </row>
    <row r="50" spans="2:30" ht="13.5" customHeight="1">
      <c r="B50" s="233" t="s">
        <v>160</v>
      </c>
      <c r="C50" s="234"/>
      <c r="D50" s="235"/>
      <c r="E50" s="163">
        <f>COUNTIF(E41,"中途")+COUNTIF(E44,"中途")+COUNTIF(E47,"中途")</f>
        <v>0</v>
      </c>
      <c r="F50" s="165"/>
      <c r="G50" s="163">
        <f t="shared" ref="G50:G51" si="305">COUNTIF(G41,"中途")+COUNTIF(G44,"中途")+COUNTIF(G47,"中途")</f>
        <v>0</v>
      </c>
      <c r="H50" s="165"/>
      <c r="I50" s="163">
        <f t="shared" ref="I50:I51" si="306">COUNTIF(I41,"中途")+COUNTIF(I44,"中途")+COUNTIF(I47,"中途")</f>
        <v>0</v>
      </c>
      <c r="J50" s="165"/>
      <c r="K50" s="163">
        <f t="shared" ref="K50:K51" si="307">COUNTIF(K41,"中途")+COUNTIF(K44,"中途")+COUNTIF(K47,"中途")</f>
        <v>0</v>
      </c>
      <c r="L50" s="165"/>
      <c r="M50" s="163">
        <f t="shared" ref="M50:M51" si="308">COUNTIF(M41,"中途")+COUNTIF(M44,"中途")+COUNTIF(M47,"中途")</f>
        <v>0</v>
      </c>
      <c r="N50" s="165"/>
      <c r="O50" s="163">
        <f t="shared" ref="O50:O51" si="309">COUNTIF(O41,"中途")+COUNTIF(O44,"中途")+COUNTIF(O47,"中途")</f>
        <v>0</v>
      </c>
      <c r="P50" s="165"/>
      <c r="Q50" s="163">
        <f t="shared" ref="Q50:Q51" si="310">COUNTIF(Q41,"中途")+COUNTIF(Q44,"中途")+COUNTIF(Q47,"中途")</f>
        <v>0</v>
      </c>
      <c r="R50" s="165"/>
      <c r="S50" s="163">
        <f t="shared" ref="S50:S51" si="311">COUNTIF(S41,"中途")+COUNTIF(S44,"中途")+COUNTIF(S47,"中途")</f>
        <v>0</v>
      </c>
      <c r="T50" s="165"/>
      <c r="U50" s="163">
        <f t="shared" ref="U50:U51" si="312">COUNTIF(U41,"中途")+COUNTIF(U44,"中途")+COUNTIF(U47,"中途")</f>
        <v>0</v>
      </c>
      <c r="V50" s="165"/>
      <c r="W50" s="163">
        <f t="shared" ref="W50:W51" si="313">COUNTIF(W41,"中途")+COUNTIF(W44,"中途")+COUNTIF(W47,"中途")</f>
        <v>0</v>
      </c>
      <c r="X50" s="165"/>
      <c r="Y50" s="163">
        <f t="shared" ref="Y50:Y51" si="314">COUNTIF(Y41,"中途")+COUNTIF(Y44,"中途")+COUNTIF(Y47,"中途")</f>
        <v>0</v>
      </c>
      <c r="Z50" s="165"/>
      <c r="AA50" s="163">
        <f t="shared" ref="AA50:AA51" si="315">COUNTIF(AA41,"中途")+COUNTIF(AA44,"中途")+COUNTIF(AA47,"中途")</f>
        <v>2</v>
      </c>
      <c r="AB50" s="165"/>
      <c r="AC50" s="163">
        <f t="shared" ref="AC50:AC51" si="316">COUNTIF(AC41,"中途")+COUNTIF(AC44,"中途")+COUNTIF(AC47,"中途")</f>
        <v>0</v>
      </c>
      <c r="AD50" s="165"/>
    </row>
    <row r="51" spans="2:30" ht="13.5" customHeight="1">
      <c r="B51" s="178" t="s">
        <v>161</v>
      </c>
      <c r="C51" s="179"/>
      <c r="D51" s="180"/>
      <c r="E51" s="219">
        <f>COUNTIF(E42,"中途")+COUNTIF(E45,"中途")+COUNTIF(E48,"中途")</f>
        <v>0</v>
      </c>
      <c r="F51" s="220"/>
      <c r="G51" s="219">
        <f t="shared" si="305"/>
        <v>0</v>
      </c>
      <c r="H51" s="220"/>
      <c r="I51" s="219">
        <f t="shared" si="306"/>
        <v>0</v>
      </c>
      <c r="J51" s="220"/>
      <c r="K51" s="219">
        <f t="shared" si="307"/>
        <v>0</v>
      </c>
      <c r="L51" s="220"/>
      <c r="M51" s="219">
        <f t="shared" si="308"/>
        <v>0</v>
      </c>
      <c r="N51" s="220"/>
      <c r="O51" s="219">
        <f t="shared" si="309"/>
        <v>0</v>
      </c>
      <c r="P51" s="220"/>
      <c r="Q51" s="219">
        <f t="shared" si="310"/>
        <v>0</v>
      </c>
      <c r="R51" s="220"/>
      <c r="S51" s="219">
        <f t="shared" si="311"/>
        <v>0</v>
      </c>
      <c r="T51" s="220"/>
      <c r="U51" s="219">
        <f t="shared" si="312"/>
        <v>0</v>
      </c>
      <c r="V51" s="220"/>
      <c r="W51" s="219">
        <f t="shared" si="313"/>
        <v>0</v>
      </c>
      <c r="X51" s="220"/>
      <c r="Y51" s="219">
        <f t="shared" si="314"/>
        <v>0</v>
      </c>
      <c r="Z51" s="220"/>
      <c r="AA51" s="219">
        <f t="shared" si="315"/>
        <v>2</v>
      </c>
      <c r="AB51" s="220"/>
      <c r="AC51" s="219">
        <f t="shared" si="316"/>
        <v>0</v>
      </c>
      <c r="AD51" s="220"/>
    </row>
    <row r="52" spans="2:30" ht="13.5" customHeight="1" thickBot="1">
      <c r="B52" s="189" t="s">
        <v>241</v>
      </c>
      <c r="C52" s="190"/>
      <c r="D52" s="191"/>
      <c r="E52" s="223"/>
      <c r="F52" s="225"/>
      <c r="G52" s="223"/>
      <c r="H52" s="225"/>
      <c r="I52" s="223"/>
      <c r="J52" s="225"/>
      <c r="K52" s="223"/>
      <c r="L52" s="225"/>
      <c r="M52" s="223"/>
      <c r="N52" s="225"/>
      <c r="O52" s="223"/>
      <c r="P52" s="225"/>
      <c r="Q52" s="223"/>
      <c r="R52" s="225"/>
      <c r="S52" s="223"/>
      <c r="T52" s="225"/>
      <c r="U52" s="223"/>
      <c r="V52" s="225"/>
      <c r="W52" s="223"/>
      <c r="X52" s="225"/>
      <c r="Y52" s="223"/>
      <c r="Z52" s="225"/>
      <c r="AA52" s="223"/>
      <c r="AB52" s="225"/>
      <c r="AC52" s="223"/>
      <c r="AD52" s="225"/>
    </row>
    <row r="53" spans="2:30" ht="13.5" customHeight="1">
      <c r="B53" s="233" t="s">
        <v>160</v>
      </c>
      <c r="C53" s="234"/>
      <c r="D53" s="235"/>
      <c r="E53" s="163">
        <f>COUNTIF(E$5:AI$5,"*土*")+COUNTIF(E$5:AI$5,"*日*")</f>
        <v>10</v>
      </c>
      <c r="F53" s="165"/>
      <c r="G53" s="163">
        <f>COUNTIF(AJ5:BM5,"*土*")+COUNTIF(AJ5:BM5,"*日*")</f>
        <v>8</v>
      </c>
      <c r="H53" s="165"/>
      <c r="I53" s="163">
        <f>COUNTIF(BN5:CR5,"*土*")+COUNTIF(BN5:CR5,"*日*")</f>
        <v>9</v>
      </c>
      <c r="J53" s="165"/>
      <c r="K53" s="163">
        <f>COUNTIF(CS5:DV5,"*土*")+COUNTIF(CS5:DV5,"*日*")</f>
        <v>9</v>
      </c>
      <c r="L53" s="165"/>
      <c r="M53" s="163">
        <f>COUNTIF(DW5:FA5,"*土*")+COUNTIF(DW5:FA5,"*日*")</f>
        <v>8</v>
      </c>
      <c r="N53" s="165"/>
      <c r="O53" s="163">
        <f>COUNTIF(FB5:GF5,"*土*")+COUNTIF(FB5:GF5,"*日*")</f>
        <v>10</v>
      </c>
      <c r="P53" s="165"/>
      <c r="Q53" s="163">
        <f>COUNTIF(GG5:HJ5,"*土*")+COUNTIF(GG5:HJ5,"*日*")</f>
        <v>8</v>
      </c>
      <c r="R53" s="165"/>
      <c r="S53" s="163">
        <f>COUNTIF(HK5:IO5,"*土*")+COUNTIF(HK5:IO5,"*日*")</f>
        <v>8</v>
      </c>
      <c r="T53" s="165"/>
      <c r="U53" s="163">
        <f>COUNTIF(IP5:JS5,"*土*")+COUNTIF(IP5:JS5,"*日*")</f>
        <v>10</v>
      </c>
      <c r="V53" s="165"/>
      <c r="W53" s="163">
        <f>COUNTIF(JT5:KX5,"*土*")+COUNTIF(JT5:KX5,"*日*")</f>
        <v>8</v>
      </c>
      <c r="X53" s="165"/>
      <c r="Y53" s="163">
        <f>COUNTIF(KY5:MC5,"*土*")+COUNTIF(KY5:MC5,"*日*")</f>
        <v>9</v>
      </c>
      <c r="Z53" s="165"/>
      <c r="AA53" s="163">
        <f>COUNTIF(MD5:NF5,"*土*")+COUNTIF(MD5:NF5,"*日*")</f>
        <v>8</v>
      </c>
      <c r="AB53" s="165"/>
      <c r="AC53" s="163">
        <f>COUNTIF(NG5:OK5,"*土*")+COUNTIF(NG5:OK5,"*日*")</f>
        <v>9</v>
      </c>
      <c r="AD53" s="165"/>
    </row>
    <row r="54" spans="2:30" ht="13.5" customHeight="1">
      <c r="B54" s="178" t="s">
        <v>161</v>
      </c>
      <c r="C54" s="179"/>
      <c r="D54" s="180"/>
      <c r="E54" s="219">
        <f>COUNTIF(E$5:AI$5,"*土*")+COUNTIF(E$5:AI$5,"*日*")</f>
        <v>10</v>
      </c>
      <c r="F54" s="220"/>
      <c r="G54" s="219">
        <f>COUNTIF(AJ5:BM5,"*土*")+COUNTIF(AJ5:BM5,"*日*")</f>
        <v>8</v>
      </c>
      <c r="H54" s="220"/>
      <c r="I54" s="219">
        <f>COUNTIF(BN5:CR5,"*土*")+COUNTIF(BN5:CR5,"*日*")</f>
        <v>9</v>
      </c>
      <c r="J54" s="220"/>
      <c r="K54" s="219">
        <f>COUNTIF(CS5:DV5,"*土*")+COUNTIF(CS5:DV5,"*日*")</f>
        <v>9</v>
      </c>
      <c r="L54" s="220"/>
      <c r="M54" s="219">
        <f>COUNTIF(DW5:FA5,"*土*")+COUNTIF(DW5:FA5,"*日*")</f>
        <v>8</v>
      </c>
      <c r="N54" s="220"/>
      <c r="O54" s="219">
        <f>COUNTIF(FB5:GF5,"*土*")+COUNTIF(FB5:GF5,"*日*")</f>
        <v>10</v>
      </c>
      <c r="P54" s="220"/>
      <c r="Q54" s="219">
        <f>COUNTIF(GG5:HJ5,"*土*")+COUNTIF(GG5:HJ5,"*日*")</f>
        <v>8</v>
      </c>
      <c r="R54" s="220"/>
      <c r="S54" s="219">
        <f>COUNTIF(HK5:IO5,"*土*")+COUNTIF(HK5:IO5,"*日*")</f>
        <v>8</v>
      </c>
      <c r="T54" s="220"/>
      <c r="U54" s="219">
        <f>COUNTIF(IP5:JS5,"*土*")+COUNTIF(IP5:JS5,"*日*")</f>
        <v>10</v>
      </c>
      <c r="V54" s="220"/>
      <c r="W54" s="219">
        <f>COUNTIF(JT5:KX5,"*土*")+COUNTIF(JT5:KX5,"*日*")</f>
        <v>8</v>
      </c>
      <c r="X54" s="220"/>
      <c r="Y54" s="219">
        <f>COUNTIF(KY5:MC5,"*土*")+COUNTIF(KY5:MC5,"*日*")</f>
        <v>9</v>
      </c>
      <c r="Z54" s="220"/>
      <c r="AA54" s="219">
        <f>COUNTIF(MD5:NF5,"*土*")+COUNTIF(MD5:NF5,"*日*")</f>
        <v>8</v>
      </c>
      <c r="AB54" s="220"/>
      <c r="AC54" s="219">
        <f>COUNTIF(NG5:OK5,"*土*")+COUNTIF(NG5:OK5,"*日*")</f>
        <v>9</v>
      </c>
      <c r="AD54" s="220"/>
    </row>
    <row r="55" spans="2:30" ht="13.5" customHeight="1" thickBot="1">
      <c r="B55" s="189" t="s">
        <v>242</v>
      </c>
      <c r="C55" s="190"/>
      <c r="D55" s="191"/>
      <c r="E55" s="223"/>
      <c r="F55" s="225"/>
      <c r="G55" s="223"/>
      <c r="H55" s="225"/>
      <c r="I55" s="223"/>
      <c r="J55" s="225"/>
      <c r="K55" s="223"/>
      <c r="L55" s="225"/>
      <c r="M55" s="223"/>
      <c r="N55" s="225"/>
      <c r="O55" s="223"/>
      <c r="P55" s="225"/>
      <c r="Q55" s="223"/>
      <c r="R55" s="225"/>
      <c r="S55" s="223"/>
      <c r="T55" s="225"/>
      <c r="U55" s="223"/>
      <c r="V55" s="225"/>
      <c r="W55" s="223"/>
      <c r="X55" s="225"/>
      <c r="Y55" s="223"/>
      <c r="Z55" s="225"/>
      <c r="AA55" s="223"/>
      <c r="AB55" s="225"/>
      <c r="AC55" s="223"/>
      <c r="AD55" s="225"/>
    </row>
    <row r="56" spans="2:30" ht="13.5" customHeight="1">
      <c r="B56" s="233" t="s">
        <v>160</v>
      </c>
      <c r="C56" s="234"/>
      <c r="D56" s="235"/>
      <c r="E56" s="163">
        <f>COUNTIF(E13:AI13,"*土*")+COUNTIF(E13:AI13,"*日*")</f>
        <v>0</v>
      </c>
      <c r="F56" s="165"/>
      <c r="G56" s="163">
        <f>COUNTIF(AJ13:BM13,"*土*")+COUNTIF(AJ13:BM13,"*日*")</f>
        <v>0</v>
      </c>
      <c r="H56" s="165"/>
      <c r="I56" s="163">
        <f>COUNTIF(BN13:CR13,"*土*")+COUNTIF(BN13:CR13,"*日*")</f>
        <v>0</v>
      </c>
      <c r="J56" s="165"/>
      <c r="K56" s="163">
        <f>COUNTIF(CS13:DV13,"*土*")+COUNTIF(CS13:DV13,"*日*")</f>
        <v>0</v>
      </c>
      <c r="L56" s="165"/>
      <c r="M56" s="163">
        <f>COUNTIF(DW13:FA13,"*土*")+COUNTIF(DW13:FA13,"*日*")</f>
        <v>0</v>
      </c>
      <c r="N56" s="165"/>
      <c r="O56" s="163">
        <f>COUNTIF(FB13:GF13,"*土*")+COUNTIF(FB13:GF13,"*日*")</f>
        <v>0</v>
      </c>
      <c r="P56" s="165"/>
      <c r="Q56" s="163">
        <f>COUNTIF(GG13:HJ13,"*土*")+COUNTIF(GG13:HJ13,"*日*")</f>
        <v>0</v>
      </c>
      <c r="R56" s="165"/>
      <c r="S56" s="163">
        <f>COUNTIF(HK13:IO13,"*土*")+COUNTIF(HK13:IO13,"*日*")</f>
        <v>0</v>
      </c>
      <c r="T56" s="165"/>
      <c r="U56" s="163">
        <f>COUNTIF(IP13:JS13,"*土*")+COUNTIF(IP13:JS13,"*日*")</f>
        <v>0</v>
      </c>
      <c r="V56" s="165"/>
      <c r="W56" s="163">
        <f>COUNTIF(JT13:KX13,"*土*")+COUNTIF(JT13:KX13,"*日*")</f>
        <v>0</v>
      </c>
      <c r="X56" s="165"/>
      <c r="Y56" s="163">
        <f>COUNTIF(KY13:MC13,"*土*")+COUNTIF(KY13:MC13,"*日*")</f>
        <v>0</v>
      </c>
      <c r="Z56" s="165"/>
      <c r="AA56" s="163">
        <f>COUNTIF(MD13:NF13,"*土*")+COUNTIF(MD13:NF13,"*日*")</f>
        <v>0</v>
      </c>
      <c r="AB56" s="165"/>
      <c r="AC56" s="163">
        <f>COUNTIF(NG13:OK13,"*土*")+COUNTIF(NG13:OK13,"*日*")</f>
        <v>0</v>
      </c>
      <c r="AD56" s="165"/>
    </row>
    <row r="57" spans="2:30" ht="13.5" customHeight="1">
      <c r="B57" s="178" t="s">
        <v>161</v>
      </c>
      <c r="C57" s="179"/>
      <c r="D57" s="180"/>
      <c r="E57" s="219">
        <f>COUNTIF(E14:AI14,"*土*")+COUNTIF(E14:AI14,"*日*")</f>
        <v>0</v>
      </c>
      <c r="F57" s="220"/>
      <c r="G57" s="219">
        <f>COUNTIF(AJ14:BM14,"*土*")+COUNTIF(AJ14:BM14,"*日*")</f>
        <v>0</v>
      </c>
      <c r="H57" s="220"/>
      <c r="I57" s="219">
        <f>COUNTIF(BN14:CR14,"*土*")+COUNTIF(BN14:CR14,"*日*")</f>
        <v>0</v>
      </c>
      <c r="J57" s="220"/>
      <c r="K57" s="219">
        <f>COUNTIF(CS14:DV14,"*土*")+COUNTIF(CS14:DV14,"*日*")</f>
        <v>0</v>
      </c>
      <c r="L57" s="220"/>
      <c r="M57" s="219">
        <f>COUNTIF(DW14:FA14,"*土*")+COUNTIF(DW14:FA14,"*日*")</f>
        <v>0</v>
      </c>
      <c r="N57" s="220"/>
      <c r="O57" s="219">
        <f>COUNTIF(FB14:GF14,"*土*")+COUNTIF(FB14:GF14,"*日*")</f>
        <v>0</v>
      </c>
      <c r="P57" s="220"/>
      <c r="Q57" s="219">
        <f>COUNTIF(GG14:HJ14,"*土*")+COUNTIF(GG14:HJ14,"*日*")</f>
        <v>0</v>
      </c>
      <c r="R57" s="220"/>
      <c r="S57" s="219">
        <f>COUNTIF(HK14:IO14,"*土*")+COUNTIF(HK14:IO14,"*日*")</f>
        <v>0</v>
      </c>
      <c r="T57" s="220"/>
      <c r="U57" s="219">
        <f>COUNTIF(IP14:JS14,"*土*")+COUNTIF(IP14:JS14,"*日*")</f>
        <v>0</v>
      </c>
      <c r="V57" s="220"/>
      <c r="W57" s="219">
        <f>COUNTIF(JT14:KX14,"*土*")+COUNTIF(JT14:KX14,"*日*")</f>
        <v>0</v>
      </c>
      <c r="X57" s="220"/>
      <c r="Y57" s="219">
        <f>COUNTIF(KY14:MC14,"*土*")+COUNTIF(KY14:MC14,"*日*")</f>
        <v>0</v>
      </c>
      <c r="Z57" s="220"/>
      <c r="AA57" s="219">
        <f>COUNTIF(MD14:NF14,"*土*")+COUNTIF(MD14:NF14,"*日*")</f>
        <v>0</v>
      </c>
      <c r="AB57" s="220"/>
      <c r="AC57" s="219">
        <f>COUNTIF(NG14:OK14,"*土*")+COUNTIF(NG14:OK14,"*日*")</f>
        <v>0</v>
      </c>
      <c r="AD57" s="220"/>
    </row>
    <row r="58" spans="2:30" ht="13.5" customHeight="1" thickBot="1">
      <c r="B58" s="189" t="s">
        <v>243</v>
      </c>
      <c r="C58" s="190"/>
      <c r="D58" s="191"/>
      <c r="E58" s="223"/>
      <c r="F58" s="225"/>
      <c r="G58" s="223"/>
      <c r="H58" s="225"/>
      <c r="I58" s="223"/>
      <c r="J58" s="225"/>
      <c r="K58" s="223"/>
      <c r="L58" s="225"/>
      <c r="M58" s="223"/>
      <c r="N58" s="225"/>
      <c r="O58" s="223"/>
      <c r="P58" s="225"/>
      <c r="Q58" s="223"/>
      <c r="R58" s="225"/>
      <c r="S58" s="223"/>
      <c r="T58" s="225"/>
      <c r="U58" s="223"/>
      <c r="V58" s="225"/>
      <c r="W58" s="223"/>
      <c r="X58" s="225"/>
      <c r="Y58" s="223"/>
      <c r="Z58" s="225"/>
      <c r="AA58" s="223"/>
      <c r="AB58" s="225"/>
      <c r="AC58" s="223"/>
      <c r="AD58" s="225"/>
    </row>
    <row r="59" spans="2:30" ht="13.5" customHeight="1">
      <c r="B59" s="233" t="s">
        <v>160</v>
      </c>
      <c r="C59" s="234"/>
      <c r="D59" s="235"/>
      <c r="E59" s="163">
        <f>COUNTIF(E13:AI13,"*休*")</f>
        <v>0</v>
      </c>
      <c r="F59" s="165"/>
      <c r="G59" s="163">
        <f>COUNTIF(AJ13:BM13,"*休*")</f>
        <v>0</v>
      </c>
      <c r="H59" s="165"/>
      <c r="I59" s="163">
        <f>COUNTIF(BN13:CR13,"*休*")</f>
        <v>0</v>
      </c>
      <c r="J59" s="165"/>
      <c r="K59" s="163">
        <f>COUNTIF(CS13:DV13,"*休*")</f>
        <v>0</v>
      </c>
      <c r="L59" s="165"/>
      <c r="M59" s="163">
        <f>COUNTIF(DW13:FA13,"*休*")</f>
        <v>0</v>
      </c>
      <c r="N59" s="165"/>
      <c r="O59" s="163">
        <f>COUNTIF(FB13:GF13,"*休*")</f>
        <v>0</v>
      </c>
      <c r="P59" s="165"/>
      <c r="Q59" s="163">
        <f>COUNTIF(GG13:HJ13,"*休*")</f>
        <v>0</v>
      </c>
      <c r="R59" s="165"/>
      <c r="S59" s="163">
        <f>COUNTIF(HK13:IO13,"*休*")</f>
        <v>0</v>
      </c>
      <c r="T59" s="165"/>
      <c r="U59" s="163">
        <f>COUNTIF(IP13:JS13,"*休*")</f>
        <v>0</v>
      </c>
      <c r="V59" s="165"/>
      <c r="W59" s="163">
        <f>COUNTIF(JT13:KX13,"*休*")</f>
        <v>0</v>
      </c>
      <c r="X59" s="165"/>
      <c r="Y59" s="163">
        <f>COUNTIF(KY13:MC13,"*休*")</f>
        <v>0</v>
      </c>
      <c r="Z59" s="165"/>
      <c r="AA59" s="163">
        <f>COUNTIF(MD13:NF13,"*休*")</f>
        <v>0</v>
      </c>
      <c r="AB59" s="165"/>
      <c r="AC59" s="163">
        <f>COUNTIF(NG13:OK13,"*休*")</f>
        <v>0</v>
      </c>
      <c r="AD59" s="165"/>
    </row>
    <row r="60" spans="2:30" ht="13.5" customHeight="1">
      <c r="B60" s="178" t="s">
        <v>161</v>
      </c>
      <c r="C60" s="179"/>
      <c r="D60" s="180"/>
      <c r="E60" s="219">
        <f>COUNTIF(E14:AI14,"*休*")</f>
        <v>0</v>
      </c>
      <c r="F60" s="220"/>
      <c r="G60" s="219">
        <f>COUNTIF(AJ14:BM14,"*休*")</f>
        <v>0</v>
      </c>
      <c r="H60" s="220"/>
      <c r="I60" s="219">
        <f>COUNTIF(BN14:CR14,"*休*")</f>
        <v>0</v>
      </c>
      <c r="J60" s="220"/>
      <c r="K60" s="219">
        <f>COUNTIF(CS14:DV14,"*休*")</f>
        <v>0</v>
      </c>
      <c r="L60" s="220"/>
      <c r="M60" s="219">
        <f>COUNTIF(DW14:FA14,"*休*")</f>
        <v>0</v>
      </c>
      <c r="N60" s="220"/>
      <c r="O60" s="219">
        <f>COUNTIF(FB14:GF14,"*休*")</f>
        <v>0</v>
      </c>
      <c r="P60" s="220"/>
      <c r="Q60" s="219">
        <f>COUNTIF(GG14:HJ14,"*休*")</f>
        <v>0</v>
      </c>
      <c r="R60" s="220"/>
      <c r="S60" s="219">
        <f>COUNTIF(HK14:IO14,"*休*")</f>
        <v>0</v>
      </c>
      <c r="T60" s="220"/>
      <c r="U60" s="219">
        <f>COUNTIF(IP14:JS14,"*休*")</f>
        <v>0</v>
      </c>
      <c r="V60" s="220"/>
      <c r="W60" s="219">
        <f>COUNTIF(JT14:KX14,"*休*")</f>
        <v>0</v>
      </c>
      <c r="X60" s="220"/>
      <c r="Y60" s="219">
        <f>COUNTIF(KY14:MC14,"*休*")</f>
        <v>0</v>
      </c>
      <c r="Z60" s="220"/>
      <c r="AA60" s="219">
        <f>COUNTIF(MD14:NF14,"*休*")</f>
        <v>0</v>
      </c>
      <c r="AB60" s="220"/>
      <c r="AC60" s="219">
        <f>COUNTIF(NG14:OK14,"*休*")</f>
        <v>0</v>
      </c>
      <c r="AD60" s="220"/>
    </row>
    <row r="61" spans="2:30" ht="13.5" customHeight="1" thickBot="1">
      <c r="B61" s="189" t="s">
        <v>244</v>
      </c>
      <c r="C61" s="190"/>
      <c r="D61" s="191"/>
      <c r="E61" s="223"/>
      <c r="F61" s="225"/>
      <c r="G61" s="223"/>
      <c r="H61" s="225"/>
      <c r="I61" s="223"/>
      <c r="J61" s="225"/>
      <c r="K61" s="223"/>
      <c r="L61" s="225"/>
      <c r="M61" s="223"/>
      <c r="N61" s="225"/>
      <c r="O61" s="223"/>
      <c r="P61" s="225"/>
      <c r="Q61" s="223"/>
      <c r="R61" s="225"/>
      <c r="S61" s="223"/>
      <c r="T61" s="225"/>
      <c r="U61" s="223"/>
      <c r="V61" s="225"/>
      <c r="W61" s="223"/>
      <c r="X61" s="225"/>
      <c r="Y61" s="223"/>
      <c r="Z61" s="225"/>
      <c r="AA61" s="223"/>
      <c r="AB61" s="225"/>
      <c r="AC61" s="223"/>
      <c r="AD61" s="225"/>
    </row>
    <row r="62" spans="2:30" ht="13.5" customHeight="1" thickBot="1"/>
    <row r="63" spans="2:30" ht="13.5" customHeight="1">
      <c r="B63" s="233" t="s">
        <v>160</v>
      </c>
      <c r="C63" s="234"/>
      <c r="D63" s="235"/>
      <c r="E63" s="163">
        <f t="shared" ref="E63:E64" si="317">IF(E38&gt;0,IF(E59/E38&gt;=0.285,1,0),1)</f>
        <v>1</v>
      </c>
      <c r="F63" s="165"/>
      <c r="G63" s="163">
        <f t="shared" ref="G63:G64" si="318">IF(G38&gt;0,IF(G59/G38&gt;=0.285,1,0),1)</f>
        <v>1</v>
      </c>
      <c r="H63" s="165"/>
      <c r="I63" s="163">
        <f t="shared" ref="I63:I64" si="319">IF(I38&gt;0,IF(I59/I38&gt;=0.285,1,0),1)</f>
        <v>1</v>
      </c>
      <c r="J63" s="165"/>
      <c r="K63" s="163">
        <f t="shared" ref="K63:K64" si="320">IF(K38&gt;0,IF(K59/K38&gt;=0.285,1,0),1)</f>
        <v>1</v>
      </c>
      <c r="L63" s="165"/>
      <c r="M63" s="163">
        <f t="shared" ref="M63:M64" si="321">IF(M38&gt;0,IF(M59/M38&gt;=0.285,1,0),1)</f>
        <v>1</v>
      </c>
      <c r="N63" s="165"/>
      <c r="O63" s="163">
        <f t="shared" ref="O63:O64" si="322">IF(O38&gt;0,IF(O59/O38&gt;=0.285,1,0),1)</f>
        <v>1</v>
      </c>
      <c r="P63" s="165"/>
      <c r="Q63" s="163">
        <f t="shared" ref="Q63:Q64" si="323">IF(Q38&gt;0,IF(Q59/Q38&gt;=0.285,1,0),1)</f>
        <v>1</v>
      </c>
      <c r="R63" s="165"/>
      <c r="S63" s="163">
        <f t="shared" ref="S63:S64" si="324">IF(S38&gt;0,IF(S59/S38&gt;=0.285,1,0),1)</f>
        <v>1</v>
      </c>
      <c r="T63" s="165"/>
      <c r="U63" s="163">
        <f t="shared" ref="U63:U64" si="325">IF(U38&gt;0,IF(U59/U38&gt;=0.285,1,0),1)</f>
        <v>1</v>
      </c>
      <c r="V63" s="165"/>
      <c r="W63" s="163">
        <f t="shared" ref="W63:W64" si="326">IF(W38&gt;0,IF(W59/W38&gt;=0.285,1,0),1)</f>
        <v>1</v>
      </c>
      <c r="X63" s="165"/>
      <c r="Y63" s="163">
        <f t="shared" ref="Y63:Y64" si="327">IF(Y38&gt;0,IF(Y59/Y38&gt;=0.285,1,0),1)</f>
        <v>1</v>
      </c>
      <c r="Z63" s="165"/>
      <c r="AA63" s="163">
        <f>IF(AA38&gt;0,IF(AA59/AA38&gt;=0.285,1,0),1)</f>
        <v>0</v>
      </c>
      <c r="AB63" s="165"/>
      <c r="AC63" s="163">
        <f>IF(AC38&gt;0,IF(AC59/AC38&gt;=0.285,1,0),1)</f>
        <v>1</v>
      </c>
      <c r="AD63" s="165"/>
    </row>
    <row r="64" spans="2:30" ht="13.5" customHeight="1">
      <c r="B64" s="178" t="s">
        <v>161</v>
      </c>
      <c r="C64" s="179"/>
      <c r="D64" s="180"/>
      <c r="E64" s="219">
        <f t="shared" si="317"/>
        <v>1</v>
      </c>
      <c r="F64" s="220"/>
      <c r="G64" s="219">
        <f t="shared" si="318"/>
        <v>1</v>
      </c>
      <c r="H64" s="220"/>
      <c r="I64" s="219">
        <f t="shared" si="319"/>
        <v>1</v>
      </c>
      <c r="J64" s="220"/>
      <c r="K64" s="219">
        <f t="shared" si="320"/>
        <v>1</v>
      </c>
      <c r="L64" s="220"/>
      <c r="M64" s="219">
        <f t="shared" si="321"/>
        <v>1</v>
      </c>
      <c r="N64" s="220"/>
      <c r="O64" s="219">
        <f t="shared" si="322"/>
        <v>1</v>
      </c>
      <c r="P64" s="220"/>
      <c r="Q64" s="219">
        <f t="shared" si="323"/>
        <v>1</v>
      </c>
      <c r="R64" s="220"/>
      <c r="S64" s="219">
        <f t="shared" si="324"/>
        <v>1</v>
      </c>
      <c r="T64" s="220"/>
      <c r="U64" s="219">
        <f t="shared" si="325"/>
        <v>1</v>
      </c>
      <c r="V64" s="220"/>
      <c r="W64" s="219">
        <f t="shared" si="326"/>
        <v>1</v>
      </c>
      <c r="X64" s="220"/>
      <c r="Y64" s="219">
        <f t="shared" si="327"/>
        <v>1</v>
      </c>
      <c r="Z64" s="220"/>
      <c r="AA64" s="219">
        <f>IF(AA39&gt;0,IF(AA60/AA39&gt;=0.285,1,0),1)</f>
        <v>0</v>
      </c>
      <c r="AB64" s="220"/>
      <c r="AC64" s="219">
        <f>IF(AC39&gt;0,IF(AC60/AC39&gt;=0.285,1,0),1)</f>
        <v>1</v>
      </c>
      <c r="AD64" s="220"/>
    </row>
    <row r="65" spans="2:33" ht="13.5" customHeight="1" thickBot="1">
      <c r="B65" s="189" t="s">
        <v>245</v>
      </c>
      <c r="C65" s="190"/>
      <c r="D65" s="191"/>
      <c r="E65" s="223"/>
      <c r="F65" s="225"/>
      <c r="G65" s="223"/>
      <c r="H65" s="225"/>
      <c r="I65" s="223"/>
      <c r="J65" s="225"/>
      <c r="K65" s="223"/>
      <c r="L65" s="225"/>
      <c r="M65" s="223"/>
      <c r="N65" s="225"/>
      <c r="O65" s="223"/>
      <c r="P65" s="225"/>
      <c r="Q65" s="223"/>
      <c r="R65" s="225"/>
      <c r="S65" s="223"/>
      <c r="T65" s="225"/>
      <c r="U65" s="223"/>
      <c r="V65" s="225"/>
      <c r="W65" s="223"/>
      <c r="X65" s="225"/>
      <c r="Y65" s="223"/>
      <c r="Z65" s="225"/>
      <c r="AA65" s="223"/>
      <c r="AB65" s="225"/>
      <c r="AC65" s="223"/>
      <c r="AD65" s="225"/>
    </row>
    <row r="66" spans="2:33" ht="13.5" customHeight="1">
      <c r="B66" s="233" t="s">
        <v>160</v>
      </c>
      <c r="C66" s="234"/>
      <c r="D66" s="235"/>
      <c r="E66" s="163">
        <f>IF(E63=0,IF(E59-E53&gt;=0,1,0),1)</f>
        <v>1</v>
      </c>
      <c r="F66" s="165"/>
      <c r="G66" s="163">
        <f t="shared" ref="G66:G67" si="328">IF(G63=0,IF(G59-G53&gt;=0,1,0),1)</f>
        <v>1</v>
      </c>
      <c r="H66" s="165"/>
      <c r="I66" s="163">
        <f t="shared" ref="I66:I67" si="329">IF(I63=0,IF(I59-I53&gt;=0,1,0),1)</f>
        <v>1</v>
      </c>
      <c r="J66" s="165"/>
      <c r="K66" s="163">
        <f t="shared" ref="K66:K67" si="330">IF(K63=0,IF(K59-K53&gt;=0,1,0),1)</f>
        <v>1</v>
      </c>
      <c r="L66" s="165"/>
      <c r="M66" s="163">
        <f>IF(M63=0,IF(M59-M53&gt;=0,1,0),1)</f>
        <v>1</v>
      </c>
      <c r="N66" s="165"/>
      <c r="O66" s="163">
        <f t="shared" ref="O66:O67" si="331">IF(O63=0,IF(O59-O53&gt;=0,1,0),1)</f>
        <v>1</v>
      </c>
      <c r="P66" s="165"/>
      <c r="Q66" s="163">
        <f t="shared" ref="Q66:Q67" si="332">IF(Q63=0,IF(Q59-Q53&gt;=0,1,0),1)</f>
        <v>1</v>
      </c>
      <c r="R66" s="165"/>
      <c r="S66" s="163">
        <f t="shared" ref="S66:S67" si="333">IF(S63=0,IF(S59-S53&gt;=0,1,0),1)</f>
        <v>1</v>
      </c>
      <c r="T66" s="165"/>
      <c r="U66" s="163">
        <f>IF(U63=0,IF(U59-U53&gt;=0,1,0),1)</f>
        <v>1</v>
      </c>
      <c r="V66" s="165"/>
      <c r="W66" s="163">
        <f t="shared" ref="W66:W67" si="334">IF(W63=0,IF(W59-W53&gt;=0,1,0),1)</f>
        <v>1</v>
      </c>
      <c r="X66" s="165"/>
      <c r="Y66" s="163">
        <f t="shared" ref="Y66:Y67" si="335">IF(Y63=0,IF(Y59-Y53&gt;=0,1,0),1)</f>
        <v>1</v>
      </c>
      <c r="Z66" s="165"/>
      <c r="AA66" s="163">
        <f>IF(AA63=0,IF(AA59-AA53&gt;=0,1,0),1)</f>
        <v>0</v>
      </c>
      <c r="AB66" s="165"/>
      <c r="AC66" s="163">
        <f>IF(AC63=0,IF(AC59-AC53&gt;=0,1,0),1)</f>
        <v>1</v>
      </c>
      <c r="AD66" s="165"/>
      <c r="AF66" s="266"/>
      <c r="AG66" s="266"/>
    </row>
    <row r="67" spans="2:33" ht="13.5" customHeight="1">
      <c r="B67" s="178" t="s">
        <v>161</v>
      </c>
      <c r="C67" s="179"/>
      <c r="D67" s="180"/>
      <c r="E67" s="219">
        <f t="shared" ref="E67" si="336">IF(E64=0,IF(E60-E54&gt;=0,1,0),1)</f>
        <v>1</v>
      </c>
      <c r="F67" s="220"/>
      <c r="G67" s="219">
        <f t="shared" si="328"/>
        <v>1</v>
      </c>
      <c r="H67" s="220"/>
      <c r="I67" s="219">
        <f t="shared" si="329"/>
        <v>1</v>
      </c>
      <c r="J67" s="220"/>
      <c r="K67" s="219">
        <f t="shared" si="330"/>
        <v>1</v>
      </c>
      <c r="L67" s="220"/>
      <c r="M67" s="219">
        <f t="shared" ref="M67" si="337">IF(M64=0,IF(M60-M54&gt;=0,1,0),1)</f>
        <v>1</v>
      </c>
      <c r="N67" s="220"/>
      <c r="O67" s="219">
        <f t="shared" si="331"/>
        <v>1</v>
      </c>
      <c r="P67" s="220"/>
      <c r="Q67" s="219">
        <f t="shared" si="332"/>
        <v>1</v>
      </c>
      <c r="R67" s="220"/>
      <c r="S67" s="219">
        <f t="shared" si="333"/>
        <v>1</v>
      </c>
      <c r="T67" s="220"/>
      <c r="U67" s="219">
        <f t="shared" ref="U67" si="338">IF(U64=0,IF(U60-U54&gt;=0,1,0),1)</f>
        <v>1</v>
      </c>
      <c r="V67" s="220"/>
      <c r="W67" s="219">
        <f t="shared" si="334"/>
        <v>1</v>
      </c>
      <c r="X67" s="220"/>
      <c r="Y67" s="219">
        <f t="shared" si="335"/>
        <v>1</v>
      </c>
      <c r="Z67" s="220"/>
      <c r="AA67" s="219">
        <f>IF(AA64=0,IF(AA60-AA54&gt;=0,1,0),1)</f>
        <v>0</v>
      </c>
      <c r="AB67" s="220"/>
      <c r="AC67" s="219">
        <f>IF(AC64=0,IF(AC60-AC54&gt;=0,1,0),1)</f>
        <v>1</v>
      </c>
      <c r="AD67" s="220"/>
      <c r="AF67" s="297"/>
      <c r="AG67" s="297"/>
    </row>
    <row r="68" spans="2:33" ht="13.5" customHeight="1" thickBot="1">
      <c r="B68" s="189" t="s">
        <v>246</v>
      </c>
      <c r="C68" s="190"/>
      <c r="D68" s="191"/>
      <c r="E68" s="223"/>
      <c r="F68" s="225"/>
      <c r="G68" s="223"/>
      <c r="H68" s="225"/>
      <c r="I68" s="223"/>
      <c r="J68" s="225"/>
      <c r="K68" s="223"/>
      <c r="L68" s="225"/>
      <c r="M68" s="223"/>
      <c r="N68" s="225"/>
      <c r="O68" s="223"/>
      <c r="P68" s="225"/>
      <c r="Q68" s="223"/>
      <c r="R68" s="225"/>
      <c r="S68" s="223"/>
      <c r="T68" s="225"/>
      <c r="U68" s="223"/>
      <c r="V68" s="225"/>
      <c r="W68" s="223"/>
      <c r="X68" s="225"/>
      <c r="Y68" s="223"/>
      <c r="Z68" s="225"/>
      <c r="AA68" s="223"/>
      <c r="AB68" s="225"/>
      <c r="AC68" s="223"/>
      <c r="AD68" s="225"/>
    </row>
    <row r="69" spans="2:33" ht="13.5" customHeight="1">
      <c r="B69" s="233" t="s">
        <v>160</v>
      </c>
      <c r="C69" s="234"/>
      <c r="D69" s="235"/>
      <c r="E69" s="163">
        <f>IF(E50&gt;0,IF(E59-E56&gt;=0,1,0),0)</f>
        <v>0</v>
      </c>
      <c r="F69" s="165"/>
      <c r="G69" s="163">
        <f t="shared" ref="G69:G70" si="339">IF(G50&gt;0,IF(G59-G56&gt;=0,1,0),0)</f>
        <v>0</v>
      </c>
      <c r="H69" s="165"/>
      <c r="I69" s="163">
        <f t="shared" ref="I69:I70" si="340">IF(I50&gt;0,IF(I59-I56&gt;=0,1,0),0)</f>
        <v>0</v>
      </c>
      <c r="J69" s="165"/>
      <c r="K69" s="163">
        <f t="shared" ref="K69:K70" si="341">IF(K50&gt;0,IF(K59-K56&gt;=0,1,0),0)</f>
        <v>0</v>
      </c>
      <c r="L69" s="165"/>
      <c r="M69" s="163">
        <f>IF(M50&gt;0,IF(M59-M56&gt;=0,1,0),0)</f>
        <v>0</v>
      </c>
      <c r="N69" s="165"/>
      <c r="O69" s="163">
        <f t="shared" ref="O69:O70" si="342">IF(O50&gt;0,IF(O59-O56&gt;=0,1,0),0)</f>
        <v>0</v>
      </c>
      <c r="P69" s="165"/>
      <c r="Q69" s="163">
        <f t="shared" ref="Q69:Q70" si="343">IF(Q50&gt;0,IF(Q59-Q56&gt;=0,1,0),0)</f>
        <v>0</v>
      </c>
      <c r="R69" s="165"/>
      <c r="S69" s="163">
        <f>IF(S50&gt;0,IF(S59-S56&gt;=0,1,0),0)</f>
        <v>0</v>
      </c>
      <c r="T69" s="165"/>
      <c r="U69" s="163">
        <f t="shared" ref="U69:U70" si="344">IF(U50&gt;0,IF(U59-U56&gt;=0,1,0),0)</f>
        <v>0</v>
      </c>
      <c r="V69" s="165"/>
      <c r="W69" s="163">
        <f t="shared" ref="W69:W70" si="345">IF(W50&gt;0,IF(W59-W56&gt;=0,1,0),0)</f>
        <v>0</v>
      </c>
      <c r="X69" s="165"/>
      <c r="Y69" s="163">
        <f t="shared" ref="Y69:Y70" si="346">IF(Y50&gt;0,IF(Y59-Y56&gt;=0,1,0),0)</f>
        <v>0</v>
      </c>
      <c r="Z69" s="165"/>
      <c r="AA69" s="163">
        <f t="shared" ref="AA69:AA70" si="347">IF(AA50&gt;0,IF(AA59-AA56&gt;=0,1,0),0)</f>
        <v>1</v>
      </c>
      <c r="AB69" s="165"/>
      <c r="AC69" s="163">
        <f t="shared" ref="AC69:AC70" si="348">IF(AC50&gt;0,IF(AC59-AC56&gt;=0,1,0),0)</f>
        <v>0</v>
      </c>
      <c r="AD69" s="165"/>
      <c r="AF69" s="266"/>
      <c r="AG69" s="266"/>
    </row>
    <row r="70" spans="2:33" ht="13.5" customHeight="1">
      <c r="B70" s="178" t="s">
        <v>161</v>
      </c>
      <c r="C70" s="179"/>
      <c r="D70" s="180"/>
      <c r="E70" s="219">
        <f>IF(E51&gt;0,IF(E60-E57&gt;=0,1,0),0)</f>
        <v>0</v>
      </c>
      <c r="F70" s="220"/>
      <c r="G70" s="219">
        <f t="shared" si="339"/>
        <v>0</v>
      </c>
      <c r="H70" s="220"/>
      <c r="I70" s="219">
        <f t="shared" si="340"/>
        <v>0</v>
      </c>
      <c r="J70" s="220"/>
      <c r="K70" s="219">
        <f t="shared" si="341"/>
        <v>0</v>
      </c>
      <c r="L70" s="220"/>
      <c r="M70" s="219">
        <f t="shared" ref="M70" si="349">IF(M51&gt;0,IF(M60-M57&gt;=0,1,0),0)</f>
        <v>0</v>
      </c>
      <c r="N70" s="220"/>
      <c r="O70" s="219">
        <f t="shared" si="342"/>
        <v>0</v>
      </c>
      <c r="P70" s="220"/>
      <c r="Q70" s="219">
        <f t="shared" si="343"/>
        <v>0</v>
      </c>
      <c r="R70" s="220"/>
      <c r="S70" s="219">
        <f t="shared" ref="S70" si="350">IF(S51&gt;0,IF(S60-S57&gt;=0,1,0),0)</f>
        <v>0</v>
      </c>
      <c r="T70" s="220"/>
      <c r="U70" s="219">
        <f t="shared" si="344"/>
        <v>0</v>
      </c>
      <c r="V70" s="220"/>
      <c r="W70" s="219">
        <f t="shared" si="345"/>
        <v>0</v>
      </c>
      <c r="X70" s="220"/>
      <c r="Y70" s="219">
        <f t="shared" si="346"/>
        <v>0</v>
      </c>
      <c r="Z70" s="220"/>
      <c r="AA70" s="219">
        <f t="shared" si="347"/>
        <v>1</v>
      </c>
      <c r="AB70" s="220"/>
      <c r="AC70" s="219">
        <f t="shared" si="348"/>
        <v>0</v>
      </c>
      <c r="AD70" s="220"/>
      <c r="AF70" s="297"/>
      <c r="AG70" s="297"/>
    </row>
    <row r="71" spans="2:33" ht="13.5" customHeight="1" thickBot="1">
      <c r="B71" s="189" t="s">
        <v>247</v>
      </c>
      <c r="C71" s="190"/>
      <c r="D71" s="191"/>
      <c r="E71" s="223"/>
      <c r="F71" s="225"/>
      <c r="G71" s="223"/>
      <c r="H71" s="225"/>
      <c r="I71" s="223"/>
      <c r="J71" s="225"/>
      <c r="K71" s="223"/>
      <c r="L71" s="225"/>
      <c r="M71" s="223"/>
      <c r="N71" s="225"/>
      <c r="O71" s="223"/>
      <c r="P71" s="225"/>
      <c r="Q71" s="223"/>
      <c r="R71" s="225"/>
      <c r="S71" s="223"/>
      <c r="T71" s="225"/>
      <c r="U71" s="223"/>
      <c r="V71" s="225"/>
      <c r="W71" s="223"/>
      <c r="X71" s="225"/>
      <c r="Y71" s="223"/>
      <c r="Z71" s="225"/>
      <c r="AA71" s="223"/>
      <c r="AB71" s="225"/>
      <c r="AC71" s="223"/>
      <c r="AD71" s="225"/>
    </row>
    <row r="72" spans="2:33" ht="13.5" customHeight="1" thickBot="1"/>
    <row r="73" spans="2:33" ht="13.5" customHeight="1">
      <c r="B73" s="270" t="s">
        <v>160</v>
      </c>
      <c r="C73" s="271"/>
      <c r="D73" s="272"/>
      <c r="E73" s="273">
        <f>E63+E66+E69</f>
        <v>2</v>
      </c>
      <c r="F73" s="274"/>
      <c r="G73" s="273">
        <f t="shared" ref="G73:G74" si="351">G63+G66+G69</f>
        <v>2</v>
      </c>
      <c r="H73" s="274"/>
      <c r="I73" s="273">
        <f t="shared" ref="I73:I74" si="352">I63+I66+I69</f>
        <v>2</v>
      </c>
      <c r="J73" s="274"/>
      <c r="K73" s="273">
        <f t="shared" ref="K73:K74" si="353">K63+K66+K69</f>
        <v>2</v>
      </c>
      <c r="L73" s="274"/>
      <c r="M73" s="273">
        <f t="shared" ref="M73:M74" si="354">M63+M66+M69</f>
        <v>2</v>
      </c>
      <c r="N73" s="274"/>
      <c r="O73" s="273">
        <f t="shared" ref="O73:O74" si="355">O63+O66+O69</f>
        <v>2</v>
      </c>
      <c r="P73" s="274"/>
      <c r="Q73" s="273">
        <f t="shared" ref="Q73:Q74" si="356">Q63+Q66+Q69</f>
        <v>2</v>
      </c>
      <c r="R73" s="274"/>
      <c r="S73" s="273">
        <f t="shared" ref="S73:S74" si="357">S63+S66+S69</f>
        <v>2</v>
      </c>
      <c r="T73" s="274"/>
      <c r="U73" s="273">
        <f t="shared" ref="U73:U74" si="358">U63+U66+U69</f>
        <v>2</v>
      </c>
      <c r="V73" s="274"/>
      <c r="W73" s="273">
        <f t="shared" ref="W73:W74" si="359">W63+W66+W69</f>
        <v>2</v>
      </c>
      <c r="X73" s="274"/>
      <c r="Y73" s="273">
        <f t="shared" ref="Y73:Y74" si="360">Y63+Y66+Y69</f>
        <v>2</v>
      </c>
      <c r="Z73" s="274"/>
      <c r="AA73" s="273">
        <f t="shared" ref="AA73:AA74" si="361">AA63+AA66+AA69</f>
        <v>1</v>
      </c>
      <c r="AB73" s="274"/>
      <c r="AC73" s="273">
        <f t="shared" ref="AC73:AC74" si="362">AC63+AC66+AC69</f>
        <v>2</v>
      </c>
      <c r="AD73" s="274"/>
      <c r="AE73" s="275" t="s">
        <v>232</v>
      </c>
      <c r="AF73" s="275">
        <f>COUNTIF(E73:AD73,0)</f>
        <v>0</v>
      </c>
      <c r="AG73" s="188" t="s">
        <v>248</v>
      </c>
    </row>
    <row r="74" spans="2:33" ht="13.5" customHeight="1">
      <c r="B74" s="276" t="s">
        <v>161</v>
      </c>
      <c r="C74" s="277"/>
      <c r="D74" s="278"/>
      <c r="E74" s="279">
        <f>E64+E67+E70</f>
        <v>2</v>
      </c>
      <c r="F74" s="280"/>
      <c r="G74" s="279">
        <f t="shared" si="351"/>
        <v>2</v>
      </c>
      <c r="H74" s="280"/>
      <c r="I74" s="279">
        <f t="shared" si="352"/>
        <v>2</v>
      </c>
      <c r="J74" s="280"/>
      <c r="K74" s="279">
        <f t="shared" si="353"/>
        <v>2</v>
      </c>
      <c r="L74" s="280"/>
      <c r="M74" s="279">
        <f t="shared" si="354"/>
        <v>2</v>
      </c>
      <c r="N74" s="280"/>
      <c r="O74" s="279">
        <f t="shared" si="355"/>
        <v>2</v>
      </c>
      <c r="P74" s="280"/>
      <c r="Q74" s="279">
        <f t="shared" si="356"/>
        <v>2</v>
      </c>
      <c r="R74" s="280"/>
      <c r="S74" s="279">
        <f t="shared" si="357"/>
        <v>2</v>
      </c>
      <c r="T74" s="280"/>
      <c r="U74" s="279">
        <f t="shared" si="358"/>
        <v>2</v>
      </c>
      <c r="V74" s="280"/>
      <c r="W74" s="279">
        <f t="shared" si="359"/>
        <v>2</v>
      </c>
      <c r="X74" s="280"/>
      <c r="Y74" s="279">
        <f t="shared" si="360"/>
        <v>2</v>
      </c>
      <c r="Z74" s="280"/>
      <c r="AA74" s="279">
        <f t="shared" si="361"/>
        <v>1</v>
      </c>
      <c r="AB74" s="280"/>
      <c r="AC74" s="279">
        <f t="shared" si="362"/>
        <v>2</v>
      </c>
      <c r="AD74" s="280"/>
      <c r="AE74" s="275" t="s">
        <v>232</v>
      </c>
      <c r="AF74" s="275">
        <f>COUNTIF(E74:AD74,0)</f>
        <v>0</v>
      </c>
      <c r="AG74" s="281" t="s">
        <v>248</v>
      </c>
    </row>
    <row r="75" spans="2:33" ht="13.5" customHeight="1" thickBot="1">
      <c r="B75" s="282" t="s">
        <v>249</v>
      </c>
      <c r="C75" s="283"/>
      <c r="D75" s="284"/>
      <c r="E75" s="285"/>
      <c r="F75" s="286"/>
      <c r="G75" s="285"/>
      <c r="H75" s="286"/>
      <c r="I75" s="285"/>
      <c r="J75" s="286"/>
      <c r="K75" s="285"/>
      <c r="L75" s="286"/>
      <c r="M75" s="285"/>
      <c r="N75" s="286"/>
      <c r="O75" s="285"/>
      <c r="P75" s="286"/>
      <c r="Q75" s="285"/>
      <c r="R75" s="286"/>
      <c r="S75" s="285"/>
      <c r="T75" s="286"/>
      <c r="U75" s="285"/>
      <c r="V75" s="286"/>
      <c r="W75" s="285"/>
      <c r="X75" s="286"/>
      <c r="Y75" s="285"/>
      <c r="Z75" s="286"/>
      <c r="AA75" s="285"/>
      <c r="AB75" s="286"/>
      <c r="AC75" s="285"/>
      <c r="AD75" s="286"/>
      <c r="AE75" s="275"/>
      <c r="AF75" s="275"/>
    </row>
  </sheetData>
  <mergeCells count="2">
    <mergeCell ref="R2:T2"/>
    <mergeCell ref="B4:D4"/>
  </mergeCells>
  <phoneticPr fontId="3"/>
  <conditionalFormatting sqref="E6:OK9">
    <cfRule type="expression" dxfId="3" priority="1">
      <formula>E$5="土"</formula>
    </cfRule>
    <cfRule type="expression" dxfId="2" priority="2">
      <formula>E$5="日"</formula>
    </cfRule>
  </conditionalFormatting>
  <conditionalFormatting sqref="F6:AI9">
    <cfRule type="expression" dxfId="1" priority="3">
      <formula>F$5="土"</formula>
    </cfRule>
    <cfRule type="expression" dxfId="0" priority="4">
      <formula>F$5="日"</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D1C27-BAC4-4C19-B805-C0A2DF2E5069}">
  <dimension ref="A1:A6"/>
  <sheetViews>
    <sheetView workbookViewId="0">
      <selection activeCell="D10" sqref="D10"/>
    </sheetView>
  </sheetViews>
  <sheetFormatPr defaultRowHeight="14.25"/>
  <sheetData>
    <row r="1" spans="1:1">
      <c r="A1" s="105" t="s">
        <v>257</v>
      </c>
    </row>
    <row r="2" spans="1:1">
      <c r="A2" s="105"/>
    </row>
    <row r="3" spans="1:1">
      <c r="A3" s="105" t="s">
        <v>259</v>
      </c>
    </row>
    <row r="4" spans="1:1">
      <c r="A4" s="105" t="s">
        <v>258</v>
      </c>
    </row>
    <row r="5" spans="1:1">
      <c r="A5" s="105" t="s">
        <v>260</v>
      </c>
    </row>
    <row r="6" spans="1:1">
      <c r="A6" s="105" t="s">
        <v>261</v>
      </c>
    </row>
  </sheetData>
  <phoneticPr fontId="3"/>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はじめに</vt:lpstr>
      <vt:lpstr>初期入力</vt:lpstr>
      <vt:lpstr>休日等取得計画調書</vt:lpstr>
      <vt:lpstr>休日等取得実績調書</vt:lpstr>
      <vt:lpstr>実績調書取得率計算</vt:lpstr>
      <vt:lpstr>注意事項</vt:lpstr>
      <vt:lpstr>はじめに!Print_Area</vt:lpstr>
      <vt:lpstr>休日等取得計画調書!Print_Area</vt:lpstr>
      <vt:lpstr>休日等取得実績調書!Print_Area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oa20039</dc:creator>
  <cp:lastModifiedBy>pc24022</cp:lastModifiedBy>
  <cp:lastPrinted>2025-03-04T00:55:47Z</cp:lastPrinted>
  <dcterms:created xsi:type="dcterms:W3CDTF">2024-01-30T08:32:03Z</dcterms:created>
  <dcterms:modified xsi:type="dcterms:W3CDTF">2025-03-05T05:42:53Z</dcterms:modified>
</cp:coreProperties>
</file>